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hcpss.sharepoint.com/sites/BudgetOffice530/Shared Documents/General/Budget Office Files/2026 BUDGET/FY26 Budget Toolkit/"/>
    </mc:Choice>
  </mc:AlternateContent>
  <xr:revisionPtr revIDLastSave="248" documentId="8_{4FD23AD5-E7B9-431D-95F4-A7304EB18F98}" xr6:coauthVersionLast="47" xr6:coauthVersionMax="47" xr10:uidLastSave="{F598554B-2AC8-4D64-A85A-5C1EDD927192}"/>
  <bookViews>
    <workbookView xWindow="28680" yWindow="-120" windowWidth="29040" windowHeight="15840" tabRatio="875" xr2:uid="{0AF4B124-D704-4F00-9D31-4ED958C12C5E}"/>
  </bookViews>
  <sheets>
    <sheet name="Div-Prog Summary" sheetId="41" r:id="rId1"/>
    <sheet name="Chart of Structural Deficit" sheetId="11" state="hidden" r:id="rId2"/>
  </sheets>
  <definedNames>
    <definedName name="_xlnm._FilterDatabase" localSheetId="0" hidden="1">'Div-Prog Summary'!$A$3:$AT$3</definedName>
    <definedName name="fyenddate">#REF!</definedName>
    <definedName name="holidays">#REF!</definedName>
    <definedName name="jobprofile">#REF!</definedName>
    <definedName name="_xlnm.Print_Area" localSheetId="1">'Chart of Structural Deficit'!$A$25:$O$71</definedName>
    <definedName name="SalaryLedger" localSheetId="1">#REF!</definedName>
    <definedName name="SalaryLedg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04" i="41" l="1"/>
  <c r="AS104" i="41"/>
  <c r="AQ104" i="41"/>
  <c r="AP104" i="41"/>
  <c r="AO104" i="41"/>
  <c r="AN104" i="41"/>
  <c r="AM104" i="41"/>
  <c r="AL104" i="41"/>
  <c r="AK104" i="41"/>
  <c r="AJ104" i="41"/>
  <c r="AI104" i="41"/>
  <c r="AH104" i="41"/>
  <c r="AG104" i="41"/>
  <c r="AF104" i="41"/>
  <c r="AE104" i="41"/>
  <c r="AD104" i="41"/>
  <c r="AC104" i="41"/>
  <c r="AB104" i="41"/>
  <c r="AA104" i="41"/>
  <c r="Z104" i="41"/>
  <c r="X104" i="41"/>
  <c r="W104" i="41"/>
  <c r="V104" i="41"/>
  <c r="U104" i="41"/>
  <c r="T104" i="41"/>
  <c r="S104" i="41"/>
  <c r="R104" i="41"/>
  <c r="Q104" i="41"/>
  <c r="P104" i="41"/>
  <c r="O104" i="41"/>
  <c r="N104" i="41"/>
  <c r="M104" i="41"/>
  <c r="L104" i="41"/>
  <c r="G104" i="41"/>
  <c r="H104" i="41"/>
  <c r="I104" i="41"/>
  <c r="J104" i="41"/>
  <c r="F104" i="41"/>
  <c r="AT36" i="41"/>
  <c r="AS36" i="41"/>
  <c r="AQ36" i="41"/>
  <c r="AP36" i="41"/>
  <c r="AO36" i="41"/>
  <c r="AN36" i="41"/>
  <c r="AM36" i="41"/>
  <c r="AL36" i="41"/>
  <c r="AK36" i="41"/>
  <c r="AJ36" i="41"/>
  <c r="AI36" i="41"/>
  <c r="AH36" i="41"/>
  <c r="AG36" i="41"/>
  <c r="AF36" i="41"/>
  <c r="AE36" i="41"/>
  <c r="AD36" i="41"/>
  <c r="AC36" i="41"/>
  <c r="AB36" i="41"/>
  <c r="AA36" i="41"/>
  <c r="Z36" i="41"/>
  <c r="X36" i="41"/>
  <c r="W36" i="41"/>
  <c r="V36" i="41"/>
  <c r="U36" i="41"/>
  <c r="T36" i="41"/>
  <c r="S36" i="41"/>
  <c r="R36" i="41"/>
  <c r="Q36" i="41"/>
  <c r="P36" i="41"/>
  <c r="O36" i="41"/>
  <c r="N36" i="41"/>
  <c r="M36" i="41"/>
  <c r="L36" i="41"/>
  <c r="J36" i="41"/>
  <c r="I36" i="41"/>
  <c r="H36" i="41"/>
  <c r="G36" i="41"/>
  <c r="F36" i="41"/>
  <c r="AT86" i="41"/>
  <c r="AS86" i="41"/>
  <c r="AQ86" i="41"/>
  <c r="AP86" i="41"/>
  <c r="AO86" i="41"/>
  <c r="AN86" i="41"/>
  <c r="AM86" i="41"/>
  <c r="AL86" i="41"/>
  <c r="AK86" i="41"/>
  <c r="AJ86" i="41"/>
  <c r="AI86" i="41"/>
  <c r="AH86" i="41"/>
  <c r="AG86" i="41"/>
  <c r="AF86" i="41"/>
  <c r="AE86" i="41"/>
  <c r="AD86" i="41"/>
  <c r="AC86" i="41"/>
  <c r="AB86" i="41"/>
  <c r="AA86" i="41"/>
  <c r="Z86" i="41"/>
  <c r="X86" i="41"/>
  <c r="W86" i="41"/>
  <c r="V86" i="41"/>
  <c r="U86" i="41"/>
  <c r="T86" i="41"/>
  <c r="S86" i="41"/>
  <c r="R86" i="41"/>
  <c r="Q86" i="41"/>
  <c r="P86" i="41"/>
  <c r="O86" i="41"/>
  <c r="N86" i="41"/>
  <c r="M86" i="41"/>
  <c r="L86" i="41"/>
  <c r="J86" i="41"/>
  <c r="I86" i="41"/>
  <c r="H86" i="41"/>
  <c r="G86" i="41"/>
  <c r="F86" i="41"/>
  <c r="G103" i="41" l="1"/>
  <c r="H103" i="41"/>
  <c r="I103" i="41"/>
  <c r="J103" i="41"/>
  <c r="L103" i="41"/>
  <c r="M103" i="41"/>
  <c r="N103" i="41"/>
  <c r="O103" i="41"/>
  <c r="P103" i="41"/>
  <c r="Q103" i="41"/>
  <c r="R103" i="41"/>
  <c r="S103" i="41"/>
  <c r="T103" i="41"/>
  <c r="U103" i="41"/>
  <c r="V103" i="41"/>
  <c r="W103" i="41"/>
  <c r="X103" i="41"/>
  <c r="Z103" i="41"/>
  <c r="AA103" i="41"/>
  <c r="AB103" i="41"/>
  <c r="AC103" i="41"/>
  <c r="AD103" i="41"/>
  <c r="AE103" i="41"/>
  <c r="AF103" i="41"/>
  <c r="AG103" i="41"/>
  <c r="AH103" i="41"/>
  <c r="AI103" i="41"/>
  <c r="AJ103" i="41"/>
  <c r="AK103" i="41"/>
  <c r="AL103" i="41"/>
  <c r="AM103" i="41"/>
  <c r="AN103" i="41"/>
  <c r="AO103" i="41"/>
  <c r="AP103" i="41"/>
  <c r="AQ103" i="41"/>
  <c r="AS103" i="41"/>
  <c r="AT103" i="41"/>
  <c r="G89" i="41"/>
  <c r="H89" i="41"/>
  <c r="I89" i="41"/>
  <c r="J89" i="41"/>
  <c r="L89" i="41"/>
  <c r="M89" i="41"/>
  <c r="N89" i="41"/>
  <c r="O89" i="41"/>
  <c r="P89" i="41"/>
  <c r="Q89" i="41"/>
  <c r="R89" i="41"/>
  <c r="S89" i="41"/>
  <c r="T89" i="41"/>
  <c r="U89" i="41"/>
  <c r="V89" i="41"/>
  <c r="W89" i="41"/>
  <c r="X89" i="41"/>
  <c r="Z89" i="41"/>
  <c r="AA89" i="41"/>
  <c r="AB89" i="41"/>
  <c r="AC89" i="41"/>
  <c r="AD89" i="41"/>
  <c r="AE89" i="41"/>
  <c r="AF89" i="41"/>
  <c r="AG89" i="41"/>
  <c r="AH89" i="41"/>
  <c r="AI89" i="41"/>
  <c r="AJ89" i="41"/>
  <c r="AK89" i="41"/>
  <c r="AL89" i="41"/>
  <c r="AM89" i="41"/>
  <c r="AN89" i="41"/>
  <c r="AO89" i="41"/>
  <c r="AP89" i="41"/>
  <c r="AQ89" i="41"/>
  <c r="AS89" i="41"/>
  <c r="AT89" i="41"/>
  <c r="G76" i="41"/>
  <c r="H76" i="41"/>
  <c r="I76" i="41"/>
  <c r="J76" i="41"/>
  <c r="L76" i="41"/>
  <c r="M76" i="41"/>
  <c r="N76" i="41"/>
  <c r="O76" i="41"/>
  <c r="P76" i="41"/>
  <c r="Q76" i="41"/>
  <c r="R76" i="41"/>
  <c r="S76" i="41"/>
  <c r="T76" i="41"/>
  <c r="U76" i="41"/>
  <c r="V76" i="41"/>
  <c r="W76" i="41"/>
  <c r="X76" i="41"/>
  <c r="Z76" i="41"/>
  <c r="AA76" i="41"/>
  <c r="AB76" i="41"/>
  <c r="AC76" i="41"/>
  <c r="AD76" i="41"/>
  <c r="AE76" i="41"/>
  <c r="AF76" i="41"/>
  <c r="AG76" i="41"/>
  <c r="AH76" i="41"/>
  <c r="AI76" i="41"/>
  <c r="AJ76" i="41"/>
  <c r="AK76" i="41"/>
  <c r="AL76" i="41"/>
  <c r="AM76" i="41"/>
  <c r="AN76" i="41"/>
  <c r="AO76" i="41"/>
  <c r="AP76" i="41"/>
  <c r="AQ76" i="41"/>
  <c r="AS76" i="41"/>
  <c r="AT76" i="41"/>
  <c r="G67" i="41"/>
  <c r="H67" i="41"/>
  <c r="I67" i="41"/>
  <c r="J67" i="41"/>
  <c r="L67" i="41"/>
  <c r="M67" i="41"/>
  <c r="N67" i="41"/>
  <c r="O67" i="41"/>
  <c r="P67" i="41"/>
  <c r="Q67" i="41"/>
  <c r="R67" i="41"/>
  <c r="S67" i="41"/>
  <c r="T67" i="41"/>
  <c r="U67" i="41"/>
  <c r="V67" i="41"/>
  <c r="W67" i="41"/>
  <c r="X67" i="41"/>
  <c r="Z67" i="41"/>
  <c r="AA67" i="41"/>
  <c r="AB67" i="41"/>
  <c r="AC67" i="41"/>
  <c r="AD67" i="41"/>
  <c r="AE67" i="41"/>
  <c r="AF67" i="41"/>
  <c r="AG67" i="41"/>
  <c r="AH67" i="41"/>
  <c r="AI67" i="41"/>
  <c r="AJ67" i="41"/>
  <c r="AK67" i="41"/>
  <c r="AL67" i="41"/>
  <c r="AM67" i="41"/>
  <c r="AN67" i="41"/>
  <c r="AO67" i="41"/>
  <c r="AP67" i="41"/>
  <c r="AQ67" i="41"/>
  <c r="AS67" i="41"/>
  <c r="AT67" i="41"/>
  <c r="G58" i="41"/>
  <c r="H58" i="41"/>
  <c r="I58" i="41"/>
  <c r="J58" i="41"/>
  <c r="L58" i="41"/>
  <c r="M58" i="41"/>
  <c r="N58" i="41"/>
  <c r="O58" i="41"/>
  <c r="P58" i="41"/>
  <c r="Q58" i="41"/>
  <c r="R58" i="41"/>
  <c r="S58" i="41"/>
  <c r="T58" i="41"/>
  <c r="U58" i="41"/>
  <c r="V58" i="41"/>
  <c r="W58" i="41"/>
  <c r="X58" i="41"/>
  <c r="Z58" i="41"/>
  <c r="AA58" i="41"/>
  <c r="AB58" i="41"/>
  <c r="AC58" i="41"/>
  <c r="AD58" i="41"/>
  <c r="AE58" i="41"/>
  <c r="AF58" i="41"/>
  <c r="AG58" i="41"/>
  <c r="AH58" i="41"/>
  <c r="AI58" i="41"/>
  <c r="AJ58" i="41"/>
  <c r="AK58" i="41"/>
  <c r="AL58" i="41"/>
  <c r="AM58" i="41"/>
  <c r="AN58" i="41"/>
  <c r="AO58" i="41"/>
  <c r="AP58" i="41"/>
  <c r="AQ58" i="41"/>
  <c r="AS58" i="41"/>
  <c r="AT58" i="41"/>
  <c r="G38" i="41"/>
  <c r="H38" i="41"/>
  <c r="I38" i="41"/>
  <c r="J38" i="41"/>
  <c r="L38" i="41"/>
  <c r="M38" i="41"/>
  <c r="N38" i="41"/>
  <c r="O38" i="41"/>
  <c r="P38" i="41"/>
  <c r="Q38" i="41"/>
  <c r="R38" i="41"/>
  <c r="S38" i="41"/>
  <c r="T38" i="41"/>
  <c r="U38" i="41"/>
  <c r="V38" i="41"/>
  <c r="W38" i="41"/>
  <c r="X38" i="41"/>
  <c r="Z38" i="41"/>
  <c r="AA38" i="41"/>
  <c r="AB38" i="41"/>
  <c r="AC38" i="41"/>
  <c r="AD38" i="41"/>
  <c r="AE38" i="41"/>
  <c r="AF38" i="41"/>
  <c r="AG38" i="41"/>
  <c r="AH38" i="41"/>
  <c r="AI38" i="41"/>
  <c r="AJ38" i="41"/>
  <c r="AK38" i="41"/>
  <c r="AL38" i="41"/>
  <c r="AM38" i="41"/>
  <c r="AN38" i="41"/>
  <c r="AO38" i="41"/>
  <c r="AP38" i="41"/>
  <c r="AQ38" i="41"/>
  <c r="AS38" i="41"/>
  <c r="AT38" i="41"/>
  <c r="G25" i="41"/>
  <c r="H25" i="41"/>
  <c r="I25" i="41"/>
  <c r="J25" i="41"/>
  <c r="L25" i="41"/>
  <c r="M25" i="41"/>
  <c r="N25" i="41"/>
  <c r="O25" i="41"/>
  <c r="P25" i="41"/>
  <c r="Q25" i="41"/>
  <c r="R25" i="41"/>
  <c r="S25" i="41"/>
  <c r="T25" i="41"/>
  <c r="U25" i="41"/>
  <c r="V25" i="41"/>
  <c r="W25" i="41"/>
  <c r="X25" i="41"/>
  <c r="Z25" i="41"/>
  <c r="AA25" i="41"/>
  <c r="AB25" i="41"/>
  <c r="AC25" i="41"/>
  <c r="AD25" i="41"/>
  <c r="AE25" i="41"/>
  <c r="AF25" i="41"/>
  <c r="AG25" i="41"/>
  <c r="AH25" i="41"/>
  <c r="AI25" i="41"/>
  <c r="AJ25" i="41"/>
  <c r="AK25" i="41"/>
  <c r="AL25" i="41"/>
  <c r="AM25" i="41"/>
  <c r="AN25" i="41"/>
  <c r="AO25" i="41"/>
  <c r="AP25" i="41"/>
  <c r="AQ25" i="41"/>
  <c r="AS25" i="41"/>
  <c r="AT25" i="41"/>
  <c r="G13" i="41"/>
  <c r="H13" i="41"/>
  <c r="I13" i="41"/>
  <c r="J13" i="41"/>
  <c r="L13" i="41"/>
  <c r="M13" i="41"/>
  <c r="N13" i="41"/>
  <c r="O13" i="41"/>
  <c r="P13" i="41"/>
  <c r="Q13" i="41"/>
  <c r="R13" i="41"/>
  <c r="S13" i="41"/>
  <c r="T13" i="41"/>
  <c r="U13" i="41"/>
  <c r="V13" i="41"/>
  <c r="W13" i="41"/>
  <c r="X13" i="41"/>
  <c r="Z13" i="41"/>
  <c r="AA13" i="41"/>
  <c r="AB13" i="41"/>
  <c r="AC13" i="41"/>
  <c r="AD13" i="41"/>
  <c r="AE13" i="41"/>
  <c r="AF13" i="41"/>
  <c r="AG13" i="41"/>
  <c r="AH13" i="41"/>
  <c r="AI13" i="41"/>
  <c r="AJ13" i="41"/>
  <c r="AK13" i="41"/>
  <c r="AL13" i="41"/>
  <c r="AM13" i="41"/>
  <c r="AN13" i="41"/>
  <c r="AO13" i="41"/>
  <c r="AP13" i="41"/>
  <c r="AQ13" i="41"/>
  <c r="AS13" i="41"/>
  <c r="AT13" i="41"/>
  <c r="G8" i="41"/>
  <c r="H8" i="41"/>
  <c r="I8" i="41"/>
  <c r="J8" i="41"/>
  <c r="L8" i="41"/>
  <c r="M8" i="41"/>
  <c r="N8" i="41"/>
  <c r="O8" i="41"/>
  <c r="P8" i="41"/>
  <c r="Q8" i="41"/>
  <c r="R8" i="41"/>
  <c r="S8" i="41"/>
  <c r="T8" i="41"/>
  <c r="U8" i="41"/>
  <c r="V8" i="41"/>
  <c r="W8" i="41"/>
  <c r="X8" i="41"/>
  <c r="Z8" i="41"/>
  <c r="AA8" i="41"/>
  <c r="AB8" i="41"/>
  <c r="AC8" i="41"/>
  <c r="AD8" i="41"/>
  <c r="AE8" i="41"/>
  <c r="AF8" i="41"/>
  <c r="AG8" i="41"/>
  <c r="AH8" i="41"/>
  <c r="AI8" i="41"/>
  <c r="AJ8" i="41"/>
  <c r="AK8" i="41"/>
  <c r="AL8" i="41"/>
  <c r="AM8" i="41"/>
  <c r="AN8" i="41"/>
  <c r="AO8" i="41"/>
  <c r="AP8" i="41"/>
  <c r="AQ8" i="41"/>
  <c r="AS8" i="41"/>
  <c r="AT8" i="41"/>
  <c r="F103" i="41"/>
  <c r="F89" i="41"/>
  <c r="F76" i="41"/>
  <c r="F67" i="41"/>
  <c r="F58" i="41"/>
  <c r="F38" i="41"/>
  <c r="F25" i="41"/>
  <c r="F13" i="41"/>
  <c r="F8" i="41"/>
  <c r="AE63" i="11" l="1"/>
  <c r="AF54" i="11"/>
  <c r="AF53" i="11"/>
  <c r="AF52" i="11"/>
  <c r="AF51" i="11"/>
  <c r="AF48" i="11"/>
  <c r="T33" i="11"/>
  <c r="V33" i="11" s="1"/>
  <c r="V31" i="11"/>
  <c r="AE30" i="11"/>
  <c r="AE28" i="11"/>
  <c r="AE27" i="11"/>
  <c r="AI17" i="11"/>
  <c r="AE59" i="11" s="1"/>
  <c r="AH17" i="11"/>
  <c r="AE54" i="11" s="1"/>
  <c r="AG17" i="11"/>
  <c r="AE60" i="11" s="1"/>
  <c r="AF17" i="11"/>
  <c r="AE58" i="11" s="1"/>
  <c r="AE17" i="11"/>
  <c r="AE56" i="11" s="1"/>
  <c r="AC17" i="11"/>
  <c r="AE61" i="11" s="1"/>
  <c r="AB17" i="11"/>
  <c r="AA17" i="11"/>
  <c r="AE52" i="11" s="1"/>
  <c r="Z17" i="11"/>
  <c r="AE51" i="11" s="1"/>
  <c r="Y17" i="11"/>
  <c r="AE48" i="11" s="1"/>
  <c r="X17" i="11"/>
  <c r="AE62" i="11" s="1"/>
  <c r="W17" i="11"/>
  <c r="AE57" i="11" s="1"/>
  <c r="U17" i="11"/>
  <c r="T17" i="11"/>
  <c r="AE55" i="11" s="1"/>
  <c r="S17" i="11"/>
  <c r="J11" i="11"/>
  <c r="H9" i="11"/>
  <c r="V6" i="11"/>
  <c r="V17" i="11" s="1"/>
  <c r="AE53" i="11" s="1"/>
  <c r="Q6" i="11"/>
  <c r="Q17" i="11" s="1"/>
  <c r="N15" i="11" l="1"/>
  <c r="AE31" i="11"/>
  <c r="AD6" i="11" s="1"/>
  <c r="AD17" i="11" s="1"/>
  <c r="AE50" i="11" s="1"/>
  <c r="V36" i="11"/>
  <c r="AE49" i="11"/>
  <c r="AE64" i="11" s="1"/>
  <c r="I10" i="11"/>
  <c r="H20" i="11" s="1"/>
  <c r="M14" i="11" s="1"/>
  <c r="AJ17" i="11" l="1"/>
  <c r="J20" i="11"/>
  <c r="O16" i="11"/>
  <c r="AJ1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tc={CC2305E9-1B14-4CFA-9148-887FD41FF71C}</author>
    <author>tc={6189B969-E6E0-4AE4-866E-024A0DA8C1B7}</author>
    <author>tc={9A1B1577-BD49-487B-83DF-29CA58A0B808}</author>
    <author>tc={1BA5F7F7-017A-42E5-AEDD-10FB0FFB061E}</author>
    <author>tc={6C862A68-AD67-462F-9B4D-C92656DDC972}</author>
  </authors>
  <commentList>
    <comment ref="Q6" authorId="0" shapeId="0" xr:uid="{CC2305E9-1B14-4CFA-9148-887FD41FF71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Estimated 4% increase based on Gallagher rates for 2025 Benefit Year added a .5 for CY26 benefit year. (8002 GF Contribution $145,477,435) </t>
      </text>
    </comment>
    <comment ref="V6" authorId="1" shapeId="0" xr:uid="{6189B969-E6E0-4AE4-866E-024A0DA8C1B7}">
      <text>
        <t>[Threaded comment]
Your version of Excel allows you to read this threaded comment; however, any edits to it will get removed if the file is opened in a newer version of Excel. Learn more: https://go.microsoft.com/fwlink/?linkid=870924
Comment:
    Student Device Tech per pupil increases from $63 to $129, plus $66 times the preliminary K-12 enrollment 55,985</t>
      </text>
    </comment>
    <comment ref="S7" authorId="2" shapeId="0" xr:uid="{9A1B1577-BD49-487B-83DF-29CA58A0B808}">
      <text>
        <t>[Threaded comment]
Your version of Excel allows you to read this threaded comment; however, any edits to it will get removed if the file is opened in a newer version of Excel. Learn more: https://go.microsoft.com/fwlink/?linkid=870924
Comment:
    Does not include assumption for FY26 COLA which will increase cost</t>
      </text>
    </comment>
    <comment ref="Q17" authorId="3" shapeId="0" xr:uid="{1BA5F7F7-017A-42E5-AEDD-10FB0FFB061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Estimated 4% increase based on Gallagher rates for 2025 Benefit Year added a .5 for CY26 benefit year. (8002 GF Contribution $145,477,435) </t>
      </text>
    </comment>
    <comment ref="V17" authorId="4" shapeId="0" xr:uid="{6C862A68-AD67-462F-9B4D-C92656DDC972}">
      <text>
        <t>[Threaded comment]
Your version of Excel allows you to read this threaded comment; however, any edits to it will get removed if the file is opened in a newer version of Excel. Learn more: https://go.microsoft.com/fwlink/?linkid=870924
Comment:
    Student Device Tech per pupil increases from $63 to $129, plus $66 times the preliminary K-12 enrollment 55,985</t>
      </text>
    </comment>
  </commentList>
</comments>
</file>

<file path=xl/sharedStrings.xml><?xml version="1.0" encoding="utf-8"?>
<sst xmlns="http://schemas.openxmlformats.org/spreadsheetml/2006/main" count="429" uniqueCount="391">
  <si>
    <t>FTE</t>
  </si>
  <si>
    <t>Blueprint-Student Device Technology</t>
  </si>
  <si>
    <t>Blueprint Private Provider PreK</t>
  </si>
  <si>
    <t>Blueprint-Workforce Development</t>
  </si>
  <si>
    <t>Utilities</t>
  </si>
  <si>
    <t>Retirement</t>
  </si>
  <si>
    <t>Reclassifications</t>
  </si>
  <si>
    <t>Labor Contracts</t>
  </si>
  <si>
    <t>Guilford Park High School</t>
  </si>
  <si>
    <t>Year over Year Personnel Cost Change</t>
  </si>
  <si>
    <t>Employee Compensation</t>
  </si>
  <si>
    <t>Technology Services</t>
  </si>
  <si>
    <t>School Safety and Security</t>
  </si>
  <si>
    <t>Facilities and Maintenance</t>
  </si>
  <si>
    <t>Priorities-Other</t>
  </si>
  <si>
    <t>Enrollment Changes</t>
  </si>
  <si>
    <t>Academics</t>
  </si>
  <si>
    <t>Academics-CIA</t>
  </si>
  <si>
    <t>County One-Time</t>
  </si>
  <si>
    <t>Academics-SPED</t>
  </si>
  <si>
    <t>yes</t>
  </si>
  <si>
    <t>Executive</t>
  </si>
  <si>
    <t>Operations</t>
  </si>
  <si>
    <t>Use of Tech Fund Balance</t>
  </si>
  <si>
    <t>Department</t>
  </si>
  <si>
    <t>Commitment</t>
  </si>
  <si>
    <t>Contractual Obligation</t>
  </si>
  <si>
    <t>Health Insurance</t>
  </si>
  <si>
    <t>Priority</t>
  </si>
  <si>
    <t>Executive Total</t>
  </si>
  <si>
    <t>Deputy Superintendent</t>
  </si>
  <si>
    <t>Deputy Superintendent Total</t>
  </si>
  <si>
    <t>Equity and Innovation</t>
  </si>
  <si>
    <t>Blueprint-College and Career Readiness</t>
  </si>
  <si>
    <t>Blueprint-National Board Certification</t>
  </si>
  <si>
    <t>Benefit Cost-New Positions</t>
  </si>
  <si>
    <t>COVID Grants-Transition</t>
  </si>
  <si>
    <t>Equity and Innovation Total</t>
  </si>
  <si>
    <t>Academics Total</t>
  </si>
  <si>
    <t>Blueprint-Prekindergarten Private Provider</t>
  </si>
  <si>
    <t>Other Grants-Transition</t>
  </si>
  <si>
    <t>Special Education Compliance and Nonpublic Services</t>
  </si>
  <si>
    <t>Special Education- Contracts</t>
  </si>
  <si>
    <t>Special Education-Enrollment Service Levels</t>
  </si>
  <si>
    <t>Special Education-Other</t>
  </si>
  <si>
    <t>Schools</t>
  </si>
  <si>
    <t>Bus Contracts-Obligated Increase</t>
  </si>
  <si>
    <t>Schools Total</t>
  </si>
  <si>
    <t>Schools-Student Well-Being</t>
  </si>
  <si>
    <t>Schools-Student Well-Being Total</t>
  </si>
  <si>
    <t>Schools-Safety &amp; Security</t>
  </si>
  <si>
    <t>Schools-Safety &amp; Security Total</t>
  </si>
  <si>
    <t>Bus Contracts-Walk Zone</t>
  </si>
  <si>
    <t>Financial Management</t>
  </si>
  <si>
    <t>Other Insurance</t>
  </si>
  <si>
    <t>Financial Management Total</t>
  </si>
  <si>
    <t>Grand Total</t>
  </si>
  <si>
    <t>Cost Center  #</t>
  </si>
  <si>
    <t>Cost Center Name</t>
  </si>
  <si>
    <t>9501</t>
  </si>
  <si>
    <t>8002</t>
  </si>
  <si>
    <t>3010</t>
  </si>
  <si>
    <t>3020</t>
  </si>
  <si>
    <t>3030</t>
  </si>
  <si>
    <t>4701</t>
  </si>
  <si>
    <t>5601</t>
  </si>
  <si>
    <t>8601</t>
  </si>
  <si>
    <t>3390</t>
  </si>
  <si>
    <t>7404</t>
  </si>
  <si>
    <t>6101</t>
  </si>
  <si>
    <t>6103</t>
  </si>
  <si>
    <t>6401</t>
  </si>
  <si>
    <t>7201</t>
  </si>
  <si>
    <t>7102</t>
  </si>
  <si>
    <t>7602</t>
  </si>
  <si>
    <t>7601</t>
  </si>
  <si>
    <t>7301</t>
  </si>
  <si>
    <t>6801</t>
  </si>
  <si>
    <t>0306</t>
  </si>
  <si>
    <t>0304</t>
  </si>
  <si>
    <t>1302</t>
  </si>
  <si>
    <t>1601</t>
  </si>
  <si>
    <t>1701</t>
  </si>
  <si>
    <t>3320</t>
  </si>
  <si>
    <t>3321</t>
  </si>
  <si>
    <t>3324</t>
  </si>
  <si>
    <t>3325</t>
  </si>
  <si>
    <t>3326</t>
  </si>
  <si>
    <t>3328</t>
  </si>
  <si>
    <t>3330</t>
  </si>
  <si>
    <t>1301</t>
  </si>
  <si>
    <t>0105</t>
  </si>
  <si>
    <t>2802</t>
  </si>
  <si>
    <t>2601</t>
  </si>
  <si>
    <t>4801</t>
  </si>
  <si>
    <t>2801</t>
  </si>
  <si>
    <t>2401</t>
  </si>
  <si>
    <t>0108</t>
  </si>
  <si>
    <t>0206</t>
  </si>
  <si>
    <t>0204</t>
  </si>
  <si>
    <t>7401</t>
  </si>
  <si>
    <t>0601</t>
  </si>
  <si>
    <t>3901</t>
  </si>
  <si>
    <t>2301</t>
  </si>
  <si>
    <t>3402</t>
  </si>
  <si>
    <t>1501</t>
  </si>
  <si>
    <t>1401</t>
  </si>
  <si>
    <t>3201</t>
  </si>
  <si>
    <t>1802</t>
  </si>
  <si>
    <t>1002</t>
  </si>
  <si>
    <t>3322</t>
  </si>
  <si>
    <t>0102</t>
  </si>
  <si>
    <t>0101</t>
  </si>
  <si>
    <t>Board of Education</t>
  </si>
  <si>
    <t>Office of the Superintendent</t>
  </si>
  <si>
    <t>0104</t>
  </si>
  <si>
    <t>Legal Services</t>
  </si>
  <si>
    <t>Partnerships</t>
  </si>
  <si>
    <t>0106</t>
  </si>
  <si>
    <t>Chief Equity and Innovation</t>
  </si>
  <si>
    <t>0110</t>
  </si>
  <si>
    <t>0201</t>
  </si>
  <si>
    <t>Chief Operating Officer</t>
  </si>
  <si>
    <t>0202</t>
  </si>
  <si>
    <t>School Construction</t>
  </si>
  <si>
    <t>0203</t>
  </si>
  <si>
    <t>Payroll Services</t>
  </si>
  <si>
    <t>0205</t>
  </si>
  <si>
    <t>Procurement Office</t>
  </si>
  <si>
    <t>0208</t>
  </si>
  <si>
    <t>Chief Financial Officer</t>
  </si>
  <si>
    <t>0212</t>
  </si>
  <si>
    <t>School Planning</t>
  </si>
  <si>
    <t>0302</t>
  </si>
  <si>
    <t>Communications and Engagement</t>
  </si>
  <si>
    <t>0303</t>
  </si>
  <si>
    <t>Human Resources</t>
  </si>
  <si>
    <t>Chief Academic Officer</t>
  </si>
  <si>
    <t>0305</t>
  </si>
  <si>
    <t>Chief of Schools</t>
  </si>
  <si>
    <t>Employee and Labor Relations</t>
  </si>
  <si>
    <t>0308</t>
  </si>
  <si>
    <t>0503</t>
  </si>
  <si>
    <t>Enterprise Applications</t>
  </si>
  <si>
    <t>Art</t>
  </si>
  <si>
    <t>0710</t>
  </si>
  <si>
    <t>Elementary Language Arts</t>
  </si>
  <si>
    <t>0711</t>
  </si>
  <si>
    <t>Elementary Mathematics</t>
  </si>
  <si>
    <t>0714</t>
  </si>
  <si>
    <t>Elementary Science</t>
  </si>
  <si>
    <t>1001</t>
  </si>
  <si>
    <t>World Languages</t>
  </si>
  <si>
    <t>English Language Development</t>
  </si>
  <si>
    <t>Early Childhood Programs</t>
  </si>
  <si>
    <t>Pre-K</t>
  </si>
  <si>
    <t>Mathematics - Secondary</t>
  </si>
  <si>
    <t>Library Media</t>
  </si>
  <si>
    <t>1503</t>
  </si>
  <si>
    <t>Media Technical Services</t>
  </si>
  <si>
    <t>Music</t>
  </si>
  <si>
    <t>Physical Education</t>
  </si>
  <si>
    <t>Reading Supports</t>
  </si>
  <si>
    <t>1901</t>
  </si>
  <si>
    <t>Science - Secondary</t>
  </si>
  <si>
    <t>2001</t>
  </si>
  <si>
    <t>Social Studies - Secondary</t>
  </si>
  <si>
    <t>2201</t>
  </si>
  <si>
    <t>Theatre and Dance</t>
  </si>
  <si>
    <t>Gifted and Talented</t>
  </si>
  <si>
    <t>2501</t>
  </si>
  <si>
    <t>Instructional Technology</t>
  </si>
  <si>
    <t>2701</t>
  </si>
  <si>
    <t>Multimedia Communications</t>
  </si>
  <si>
    <t>2702</t>
  </si>
  <si>
    <t>Board Meeting Broadcasting Services</t>
  </si>
  <si>
    <t>Postsecondary Access</t>
  </si>
  <si>
    <t>Elementary School Instruction</t>
  </si>
  <si>
    <t>Middle School Instruction</t>
  </si>
  <si>
    <t>High School Instruction</t>
  </si>
  <si>
    <t>Program Support for Schools</t>
  </si>
  <si>
    <t>Countywide Services</t>
  </si>
  <si>
    <t>Special Education - School-Based Services</t>
  </si>
  <si>
    <t>Birth-Five Early Intervention Services</t>
  </si>
  <si>
    <t>Speech, Language, and Hearing Services</t>
  </si>
  <si>
    <t>Division of Schools</t>
  </si>
  <si>
    <t>Teacher and Paraprofessional Development</t>
  </si>
  <si>
    <t>4802</t>
  </si>
  <si>
    <t>Leadership Development</t>
  </si>
  <si>
    <t>School Counseling and Student Records</t>
  </si>
  <si>
    <t>5701</t>
  </si>
  <si>
    <t>Psychological Services</t>
  </si>
  <si>
    <t>Pupil Personnel Services</t>
  </si>
  <si>
    <t>School Social Work Services</t>
  </si>
  <si>
    <t>Health Services</t>
  </si>
  <si>
    <t>Student Transportation</t>
  </si>
  <si>
    <t>Custodial Services</t>
  </si>
  <si>
    <t>Logistics Center</t>
  </si>
  <si>
    <t>Risk Management</t>
  </si>
  <si>
    <t>7402</t>
  </si>
  <si>
    <t>Environment</t>
  </si>
  <si>
    <t>7403</t>
  </si>
  <si>
    <t>Emergency Preparedness and Response</t>
  </si>
  <si>
    <t>Security</t>
  </si>
  <si>
    <t>Facilities Administration</t>
  </si>
  <si>
    <t>Building Maintenance</t>
  </si>
  <si>
    <t>7801</t>
  </si>
  <si>
    <t>Grounds Maintenance</t>
  </si>
  <si>
    <t>7802</t>
  </si>
  <si>
    <t>Fleet Management</t>
  </si>
  <si>
    <t>9301</t>
  </si>
  <si>
    <t>Use of Facilities</t>
  </si>
  <si>
    <t>Special Education Summer Services</t>
  </si>
  <si>
    <t>Special Education - Central Office</t>
  </si>
  <si>
    <t>3403</t>
  </si>
  <si>
    <t>Student Supports and Engagement</t>
  </si>
  <si>
    <t>Career and Technical Education</t>
  </si>
  <si>
    <t>5801</t>
  </si>
  <si>
    <t>8001</t>
  </si>
  <si>
    <t>Yes</t>
  </si>
  <si>
    <t>MANDATES</t>
  </si>
  <si>
    <t>COMMITMENTS</t>
  </si>
  <si>
    <t>PRIORITIES</t>
  </si>
  <si>
    <t>Net YoY Personnel includes Labor Contract Cost</t>
  </si>
  <si>
    <t>Increase to Labor Marker</t>
  </si>
  <si>
    <t>Add these costs to Model</t>
  </si>
  <si>
    <t>FY25 Fund Bal</t>
  </si>
  <si>
    <t>County MOE</t>
  </si>
  <si>
    <t>State Revenue</t>
  </si>
  <si>
    <t>Investment Income</t>
  </si>
  <si>
    <t>One-Time and Other Revenue Changes</t>
  </si>
  <si>
    <t>Net Change in Revenues Before Above MOE Assumption</t>
  </si>
  <si>
    <t>Total New Budget Cost Changes for FY25</t>
  </si>
  <si>
    <t>Use of Fund Balance</t>
  </si>
  <si>
    <t>Proposed Above MOE Request</t>
  </si>
  <si>
    <t>Adjustments Needed to Balance Budget</t>
  </si>
  <si>
    <t>Net Change in Proposed Revenues</t>
  </si>
  <si>
    <t>Net Change in Expenditures</t>
  </si>
  <si>
    <t>Year over Year Personnel Cost Changes</t>
  </si>
  <si>
    <t xml:space="preserve">Health Insurance </t>
  </si>
  <si>
    <t>Annualized Cost for FY25 Labor Contracts</t>
  </si>
  <si>
    <t>Reclass of Para's and Liaisons</t>
  </si>
  <si>
    <t>Blueprint PreK Expansion</t>
  </si>
  <si>
    <t xml:space="preserve">Blueprint Tech Funding Per Pupil </t>
  </si>
  <si>
    <t>Blueprint-Career Ladder</t>
  </si>
  <si>
    <t>Blueprint- CCR and Workforce Development</t>
  </si>
  <si>
    <t>Compensation Marker</t>
  </si>
  <si>
    <t xml:space="preserve">Special Education </t>
  </si>
  <si>
    <t xml:space="preserve">Special Education Non-Public </t>
  </si>
  <si>
    <t>Summer School (Covid Transition)</t>
  </si>
  <si>
    <t>Guilford Park High School Add Grade 12</t>
  </si>
  <si>
    <t>Utilties and Maintenance</t>
  </si>
  <si>
    <t>Technology</t>
  </si>
  <si>
    <t>K-12 Enrollment Driven</t>
  </si>
  <si>
    <t>Benefit Cost for New Positions and Other</t>
  </si>
  <si>
    <t>COVID Grant Transition</t>
  </si>
  <si>
    <t>Total Net Change in New County Revenue Using all FB</t>
  </si>
  <si>
    <t>Specific Revenue Changes</t>
  </si>
  <si>
    <t>Total Changes in New Revenues Before FB and Above MOE</t>
  </si>
  <si>
    <t>Total Changes in New Expenditures</t>
  </si>
  <si>
    <t>Proposed Use of Fund Balance</t>
  </si>
  <si>
    <t>Proposed Budget Reductions</t>
  </si>
  <si>
    <t>Net Change In Revenues</t>
  </si>
  <si>
    <t>Specific New Expenditures</t>
  </si>
  <si>
    <t>Estimated Budget Gap</t>
  </si>
  <si>
    <t>Transportation Cost Assumptions</t>
  </si>
  <si>
    <t>School Start Times (39 buses at $125K)</t>
  </si>
  <si>
    <t>Estimating Above MOE</t>
  </si>
  <si>
    <t>Walkzone Changes (11 buses at $125K)</t>
  </si>
  <si>
    <t>Special Education Busing Needs</t>
  </si>
  <si>
    <t>FY25 Recurring</t>
  </si>
  <si>
    <t>Foundation Per Pupil Increase</t>
  </si>
  <si>
    <t>CPI Adjustment on Bus Contracts 2.25%</t>
  </si>
  <si>
    <t>New Collaborative Time Per Pupil $163 Time Local Share</t>
  </si>
  <si>
    <t>Total Above MOE</t>
  </si>
  <si>
    <t>Financial Comittments</t>
  </si>
  <si>
    <t>Blueprint PreK</t>
  </si>
  <si>
    <t>Utilies and Maintenance</t>
  </si>
  <si>
    <t>Blueprint Workforce Dev and CCR</t>
  </si>
  <si>
    <t>Year over Year Personnel Cost</t>
  </si>
  <si>
    <t>Fixed Charges</t>
  </si>
  <si>
    <t>Diversity, Equity, and Inclusion</t>
  </si>
  <si>
    <t>Summer Programs</t>
  </si>
  <si>
    <t xml:space="preserve">Innovative Pathways </t>
  </si>
  <si>
    <t>Assessment Program</t>
  </si>
  <si>
    <t>Student Access and Achievement</t>
  </si>
  <si>
    <t xml:space="preserve">Budget </t>
  </si>
  <si>
    <t xml:space="preserve">Accounting </t>
  </si>
  <si>
    <t>Internal Service Fund Charges</t>
  </si>
  <si>
    <t xml:space="preserve">Cedar Lane </t>
  </si>
  <si>
    <t xml:space="preserve">Homewood </t>
  </si>
  <si>
    <t>High School Athletics and Activities</t>
  </si>
  <si>
    <t xml:space="preserve"> Student Well-Being </t>
  </si>
  <si>
    <t>Home and Hospital</t>
  </si>
  <si>
    <t>Section 504 Program</t>
  </si>
  <si>
    <t xml:space="preserve">Policy and Records Management </t>
  </si>
  <si>
    <t>Academics-CIA Total</t>
  </si>
  <si>
    <t>Academics-SPED Total</t>
  </si>
  <si>
    <t>Operations Total</t>
  </si>
  <si>
    <t>354 </t>
  </si>
  <si>
    <t>350 </t>
  </si>
  <si>
    <t>346 </t>
  </si>
  <si>
    <t>342 </t>
  </si>
  <si>
    <t>338 </t>
  </si>
  <si>
    <t>334 </t>
  </si>
  <si>
    <t>330 </t>
  </si>
  <si>
    <t>325 </t>
  </si>
  <si>
    <t>321 </t>
  </si>
  <si>
    <t>317 </t>
  </si>
  <si>
    <t>313 </t>
  </si>
  <si>
    <t>309 </t>
  </si>
  <si>
    <t>305 </t>
  </si>
  <si>
    <t>298 </t>
  </si>
  <si>
    <t>294 </t>
  </si>
  <si>
    <t>287 </t>
  </si>
  <si>
    <t>280 </t>
  </si>
  <si>
    <t>276 </t>
  </si>
  <si>
    <t>272 </t>
  </si>
  <si>
    <t>254 </t>
  </si>
  <si>
    <t>246 </t>
  </si>
  <si>
    <t>243 </t>
  </si>
  <si>
    <t>238 </t>
  </si>
  <si>
    <t>232 </t>
  </si>
  <si>
    <t>228 </t>
  </si>
  <si>
    <t>220 </t>
  </si>
  <si>
    <t>216 </t>
  </si>
  <si>
    <t>212 </t>
  </si>
  <si>
    <t>208 </t>
  </si>
  <si>
    <t>204 </t>
  </si>
  <si>
    <t>191 </t>
  </si>
  <si>
    <t>186 </t>
  </si>
  <si>
    <t>181 </t>
  </si>
  <si>
    <t>175 </t>
  </si>
  <si>
    <t>166 </t>
  </si>
  <si>
    <t>163  </t>
  </si>
  <si>
    <t>158 </t>
  </si>
  <si>
    <t>155 </t>
  </si>
  <si>
    <t>151 </t>
  </si>
  <si>
    <t>147 </t>
  </si>
  <si>
    <t>142 </t>
  </si>
  <si>
    <t>131 </t>
  </si>
  <si>
    <t>127 </t>
  </si>
  <si>
    <t>121 </t>
  </si>
  <si>
    <t>116 </t>
  </si>
  <si>
    <t>105 </t>
  </si>
  <si>
    <t>97 </t>
  </si>
  <si>
    <t>94 </t>
  </si>
  <si>
    <t>90 </t>
  </si>
  <si>
    <t>Budget Book Reference Page</t>
  </si>
  <si>
    <t>365 </t>
  </si>
  <si>
    <t>371 </t>
  </si>
  <si>
    <t>376 </t>
  </si>
  <si>
    <t>380 </t>
  </si>
  <si>
    <t>386 </t>
  </si>
  <si>
    <t>391 </t>
  </si>
  <si>
    <t>395 </t>
  </si>
  <si>
    <t>400 </t>
  </si>
  <si>
    <t>411 </t>
  </si>
  <si>
    <t>415 </t>
  </si>
  <si>
    <t>419 </t>
  </si>
  <si>
    <t>422 </t>
  </si>
  <si>
    <t>425 </t>
  </si>
  <si>
    <t>429 </t>
  </si>
  <si>
    <t>434 </t>
  </si>
  <si>
    <t>443 </t>
  </si>
  <si>
    <t>499 </t>
  </si>
  <si>
    <t>502 </t>
  </si>
  <si>
    <t>514 </t>
  </si>
  <si>
    <t>518 </t>
  </si>
  <si>
    <t>522 </t>
  </si>
  <si>
    <t>526 </t>
  </si>
  <si>
    <t>531 </t>
  </si>
  <si>
    <t>536 </t>
  </si>
  <si>
    <t>542 </t>
  </si>
  <si>
    <t>546 </t>
  </si>
  <si>
    <t>550 </t>
  </si>
  <si>
    <t>554 </t>
  </si>
  <si>
    <t>559 </t>
  </si>
  <si>
    <t>563 </t>
  </si>
  <si>
    <t>567 </t>
  </si>
  <si>
    <t>455 </t>
  </si>
  <si>
    <t>459 </t>
  </si>
  <si>
    <t>463 </t>
  </si>
  <si>
    <t>467 </t>
  </si>
  <si>
    <t>472 </t>
  </si>
  <si>
    <t>476 </t>
  </si>
  <si>
    <t>480 </t>
  </si>
  <si>
    <t>485 </t>
  </si>
  <si>
    <t>489 </t>
  </si>
  <si>
    <t>Total FY26 Budget Changes</t>
  </si>
  <si>
    <t>SUMMARY OF SUPERINTENDENT PROPOSED FY 2026 OPERATING BUDGET- BUDGET CHANGES BY PROGRAM BY GROUPING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</si>
</sst>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0.0,,&quot;M&quot;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9900"/>
      </left>
      <right/>
      <top style="thick">
        <color rgb="FFFF9900"/>
      </top>
      <bottom/>
      <diagonal/>
    </border>
    <border>
      <left/>
      <right/>
      <top style="thick">
        <color rgb="FFFF9900"/>
      </top>
      <bottom/>
      <diagonal/>
    </border>
    <border>
      <left/>
      <right style="thick">
        <color rgb="FFFF9900"/>
      </right>
      <top style="thick">
        <color rgb="FFFF9900"/>
      </top>
      <bottom/>
      <diagonal/>
    </border>
    <border>
      <left style="thick">
        <color rgb="FFFF9900"/>
      </left>
      <right/>
      <top/>
      <bottom/>
      <diagonal/>
    </border>
    <border>
      <left/>
      <right style="thick">
        <color rgb="FFFF9900"/>
      </right>
      <top/>
      <bottom/>
      <diagonal/>
    </border>
    <border>
      <left style="thick">
        <color rgb="FFFF9900"/>
      </left>
      <right/>
      <top/>
      <bottom style="thick">
        <color rgb="FFFF9900"/>
      </bottom>
      <diagonal/>
    </border>
    <border>
      <left/>
      <right/>
      <top/>
      <bottom style="thick">
        <color rgb="FFFF9900"/>
      </bottom>
      <diagonal/>
    </border>
    <border>
      <left/>
      <right style="thick">
        <color rgb="FFFF9900"/>
      </right>
      <top/>
      <bottom style="thick">
        <color rgb="FFFF99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109">
    <xf numFmtId="0" fontId="0" fillId="0" borderId="0" xfId="0"/>
    <xf numFmtId="0" fontId="6" fillId="0" borderId="0" xfId="2"/>
    <xf numFmtId="164" fontId="0" fillId="0" borderId="0" xfId="3" applyNumberFormat="1" applyFont="1"/>
    <xf numFmtId="0" fontId="6" fillId="4" borderId="0" xfId="2" applyFill="1"/>
    <xf numFmtId="0" fontId="4" fillId="6" borderId="3" xfId="2" applyFont="1" applyFill="1" applyBorder="1"/>
    <xf numFmtId="0" fontId="4" fillId="6" borderId="4" xfId="2" applyFont="1" applyFill="1" applyBorder="1" applyAlignment="1">
      <alignment horizontal="center"/>
    </xf>
    <xf numFmtId="0" fontId="4" fillId="6" borderId="5" xfId="2" applyFont="1" applyFill="1" applyBorder="1"/>
    <xf numFmtId="0" fontId="4" fillId="6" borderId="6" xfId="2" applyFont="1" applyFill="1" applyBorder="1"/>
    <xf numFmtId="165" fontId="4" fillId="6" borderId="0" xfId="10" applyNumberFormat="1" applyFont="1" applyFill="1" applyBorder="1"/>
    <xf numFmtId="0" fontId="4" fillId="6" borderId="7" xfId="2" applyFont="1" applyFill="1" applyBorder="1"/>
    <xf numFmtId="164" fontId="6" fillId="0" borderId="0" xfId="2" applyNumberFormat="1"/>
    <xf numFmtId="0" fontId="10" fillId="5" borderId="0" xfId="2" applyFont="1" applyFill="1"/>
    <xf numFmtId="0" fontId="10" fillId="5" borderId="0" xfId="2" applyFont="1" applyFill="1" applyAlignment="1">
      <alignment horizontal="center" wrapText="1"/>
    </xf>
    <xf numFmtId="164" fontId="5" fillId="5" borderId="1" xfId="3" applyNumberFormat="1" applyFont="1" applyFill="1" applyBorder="1"/>
    <xf numFmtId="0" fontId="6" fillId="0" borderId="0" xfId="2" applyAlignment="1">
      <alignment horizontal="center"/>
    </xf>
    <xf numFmtId="165" fontId="0" fillId="5" borderId="0" xfId="5" applyNumberFormat="1" applyFont="1" applyFill="1"/>
    <xf numFmtId="164" fontId="10" fillId="0" borderId="0" xfId="3" applyNumberFormat="1" applyFont="1"/>
    <xf numFmtId="165" fontId="5" fillId="5" borderId="0" xfId="5" applyNumberFormat="1" applyFont="1" applyFill="1"/>
    <xf numFmtId="165" fontId="10" fillId="5" borderId="0" xfId="2" applyNumberFormat="1" applyFont="1" applyFill="1"/>
    <xf numFmtId="0" fontId="6" fillId="0" borderId="0" xfId="2" applyAlignment="1">
      <alignment horizontal="center" wrapText="1"/>
    </xf>
    <xf numFmtId="0" fontId="10" fillId="2" borderId="0" xfId="2" applyFont="1" applyFill="1" applyAlignment="1">
      <alignment horizontal="center" wrapText="1"/>
    </xf>
    <xf numFmtId="0" fontId="6" fillId="0" borderId="0" xfId="2" applyAlignment="1">
      <alignment horizontal="right"/>
    </xf>
    <xf numFmtId="165" fontId="11" fillId="0" borderId="0" xfId="10" applyNumberFormat="1" applyFont="1" applyAlignment="1">
      <alignment horizontal="right"/>
    </xf>
    <xf numFmtId="165" fontId="1" fillId="0" borderId="0" xfId="5" applyNumberFormat="1" applyFont="1"/>
    <xf numFmtId="0" fontId="11" fillId="0" borderId="0" xfId="2" applyFont="1"/>
    <xf numFmtId="165" fontId="10" fillId="2" borderId="0" xfId="5" applyNumberFormat="1" applyFont="1" applyFill="1"/>
    <xf numFmtId="0" fontId="10" fillId="3" borderId="0" xfId="2" applyFont="1" applyFill="1" applyAlignment="1">
      <alignment horizontal="right"/>
    </xf>
    <xf numFmtId="0" fontId="12" fillId="3" borderId="0" xfId="2" applyFont="1" applyFill="1" applyAlignment="1">
      <alignment horizontal="right"/>
    </xf>
    <xf numFmtId="165" fontId="5" fillId="3" borderId="0" xfId="5" applyNumberFormat="1" applyFont="1" applyFill="1"/>
    <xf numFmtId="0" fontId="10" fillId="7" borderId="0" xfId="2" applyFont="1" applyFill="1" applyAlignment="1">
      <alignment horizontal="right"/>
    </xf>
    <xf numFmtId="0" fontId="12" fillId="7" borderId="0" xfId="2" applyFont="1" applyFill="1" applyAlignment="1">
      <alignment horizontal="right"/>
    </xf>
    <xf numFmtId="165" fontId="5" fillId="7" borderId="0" xfId="5" applyNumberFormat="1" applyFont="1" applyFill="1"/>
    <xf numFmtId="165" fontId="1" fillId="0" borderId="0" xfId="5" applyNumberFormat="1" applyFont="1" applyFill="1"/>
    <xf numFmtId="0" fontId="11" fillId="0" borderId="0" xfId="2" applyFont="1" applyAlignment="1">
      <alignment horizontal="right"/>
    </xf>
    <xf numFmtId="165" fontId="1" fillId="3" borderId="0" xfId="5" applyNumberFormat="1" applyFont="1" applyFill="1"/>
    <xf numFmtId="165" fontId="12" fillId="7" borderId="0" xfId="10" applyNumberFormat="1" applyFont="1" applyFill="1"/>
    <xf numFmtId="165" fontId="11" fillId="0" borderId="0" xfId="2" applyNumberFormat="1" applyFont="1"/>
    <xf numFmtId="165" fontId="11" fillId="0" borderId="0" xfId="5" applyNumberFormat="1" applyFont="1"/>
    <xf numFmtId="165" fontId="1" fillId="7" borderId="0" xfId="5" applyNumberFormat="1" applyFont="1" applyFill="1"/>
    <xf numFmtId="165" fontId="12" fillId="5" borderId="0" xfId="2" applyNumberFormat="1" applyFont="1" applyFill="1"/>
    <xf numFmtId="165" fontId="0" fillId="0" borderId="0" xfId="5" applyNumberFormat="1" applyFont="1"/>
    <xf numFmtId="0" fontId="6" fillId="0" borderId="0" xfId="2" applyAlignment="1">
      <alignment horizontal="right" wrapText="1"/>
    </xf>
    <xf numFmtId="0" fontId="6" fillId="8" borderId="0" xfId="2" applyFill="1"/>
    <xf numFmtId="165" fontId="0" fillId="8" borderId="0" xfId="5" applyNumberFormat="1" applyFont="1" applyFill="1"/>
    <xf numFmtId="165" fontId="5" fillId="8" borderId="0" xfId="5" applyNumberFormat="1" applyFont="1" applyFill="1" applyAlignment="1">
      <alignment horizontal="right"/>
    </xf>
    <xf numFmtId="165" fontId="5" fillId="8" borderId="0" xfId="5" applyNumberFormat="1" applyFont="1" applyFill="1"/>
    <xf numFmtId="0" fontId="10" fillId="0" borderId="0" xfId="2" applyFont="1" applyAlignment="1">
      <alignment horizontal="right"/>
    </xf>
    <xf numFmtId="0" fontId="13" fillId="0" borderId="0" xfId="2" applyFont="1" applyAlignment="1">
      <alignment horizontal="center" vertical="center" readingOrder="1"/>
    </xf>
    <xf numFmtId="165" fontId="6" fillId="0" borderId="0" xfId="2" applyNumberFormat="1"/>
    <xf numFmtId="10" fontId="0" fillId="0" borderId="0" xfId="11" applyNumberFormat="1" applyFont="1"/>
    <xf numFmtId="164" fontId="6" fillId="0" borderId="0" xfId="7" applyNumberFormat="1" applyFont="1"/>
    <xf numFmtId="0" fontId="10" fillId="3" borderId="0" xfId="2" applyFont="1" applyFill="1"/>
    <xf numFmtId="0" fontId="6" fillId="3" borderId="0" xfId="2" applyFill="1"/>
    <xf numFmtId="0" fontId="10" fillId="0" borderId="0" xfId="2" applyFont="1" applyAlignment="1">
      <alignment horizontal="right" wrapText="1"/>
    </xf>
    <xf numFmtId="165" fontId="10" fillId="0" borderId="0" xfId="2" applyNumberFormat="1" applyFont="1"/>
    <xf numFmtId="166" fontId="0" fillId="0" borderId="0" xfId="11" applyNumberFormat="1" applyFont="1"/>
    <xf numFmtId="164" fontId="6" fillId="3" borderId="0" xfId="7" applyNumberFormat="1" applyFont="1" applyFill="1"/>
    <xf numFmtId="6" fontId="6" fillId="3" borderId="0" xfId="2" applyNumberFormat="1" applyFill="1"/>
    <xf numFmtId="164" fontId="10" fillId="3" borderId="0" xfId="2" applyNumberFormat="1" applyFont="1" applyFill="1"/>
    <xf numFmtId="167" fontId="6" fillId="0" borderId="0" xfId="2" applyNumberFormat="1"/>
    <xf numFmtId="0" fontId="6" fillId="0" borderId="0" xfId="2" applyAlignment="1">
      <alignment horizontal="left"/>
    </xf>
    <xf numFmtId="167" fontId="0" fillId="0" borderId="0" xfId="3" applyNumberFormat="1" applyFont="1"/>
    <xf numFmtId="167" fontId="0" fillId="0" borderId="1" xfId="3" applyNumberFormat="1" applyFont="1" applyBorder="1"/>
    <xf numFmtId="165" fontId="10" fillId="0" borderId="2" xfId="2" applyNumberFormat="1" applyFont="1" applyBorder="1"/>
    <xf numFmtId="0" fontId="0" fillId="0" borderId="0" xfId="0" applyAlignment="1">
      <alignment horizontal="center" wrapText="1"/>
    </xf>
    <xf numFmtId="43" fontId="6" fillId="0" borderId="0" xfId="1" applyFont="1"/>
    <xf numFmtId="43" fontId="0" fillId="0" borderId="0" xfId="1" applyFont="1"/>
    <xf numFmtId="0" fontId="4" fillId="6" borderId="0" xfId="2" applyFont="1" applyFill="1"/>
    <xf numFmtId="0" fontId="6" fillId="0" borderId="0" xfId="2" applyAlignment="1">
      <alignment horizontal="left" wrapText="1"/>
    </xf>
    <xf numFmtId="0" fontId="3" fillId="9" borderId="13" xfId="0" applyFont="1" applyFill="1" applyBorder="1"/>
    <xf numFmtId="43" fontId="3" fillId="9" borderId="13" xfId="1" applyFont="1" applyFill="1" applyBorder="1"/>
    <xf numFmtId="0" fontId="3" fillId="9" borderId="0" xfId="0" applyFont="1" applyFill="1" applyAlignment="1">
      <alignment horizontal="center" wrapText="1"/>
    </xf>
    <xf numFmtId="43" fontId="3" fillId="9" borderId="0" xfId="1" applyFont="1" applyFill="1" applyAlignment="1">
      <alignment horizontal="center" wrapText="1"/>
    </xf>
    <xf numFmtId="43" fontId="3" fillId="5" borderId="0" xfId="1" applyFont="1" applyFill="1" applyAlignment="1">
      <alignment horizontal="center"/>
    </xf>
    <xf numFmtId="0" fontId="6" fillId="0" borderId="8" xfId="2" applyBorder="1" applyAlignment="1">
      <alignment horizontal="left" wrapText="1"/>
    </xf>
    <xf numFmtId="0" fontId="6" fillId="0" borderId="9" xfId="2" applyBorder="1" applyAlignment="1">
      <alignment horizontal="left" wrapText="1"/>
    </xf>
    <xf numFmtId="0" fontId="6" fillId="0" borderId="10" xfId="2" applyBorder="1" applyAlignment="1">
      <alignment horizontal="left" wrapText="1"/>
    </xf>
    <xf numFmtId="164" fontId="3" fillId="5" borderId="0" xfId="1" applyNumberFormat="1" applyFont="1" applyFill="1" applyAlignment="1">
      <alignment horizontal="center"/>
    </xf>
    <xf numFmtId="164" fontId="3" fillId="9" borderId="0" xfId="1" applyNumberFormat="1" applyFont="1" applyFill="1" applyAlignment="1">
      <alignment horizontal="center" wrapText="1"/>
    </xf>
    <xf numFmtId="164" fontId="0" fillId="0" borderId="0" xfId="1" applyNumberFormat="1" applyFont="1"/>
    <xf numFmtId="164" fontId="3" fillId="9" borderId="13" xfId="1" applyNumberFormat="1" applyFont="1" applyFill="1" applyBorder="1"/>
    <xf numFmtId="164" fontId="0" fillId="10" borderId="0" xfId="1" applyNumberFormat="1" applyFont="1" applyFill="1"/>
    <xf numFmtId="164" fontId="3" fillId="10" borderId="12" xfId="1" applyNumberFormat="1" applyFont="1" applyFill="1" applyBorder="1"/>
    <xf numFmtId="164" fontId="0" fillId="10" borderId="0" xfId="1" applyNumberFormat="1" applyFont="1" applyFill="1" applyBorder="1"/>
    <xf numFmtId="164" fontId="3" fillId="11" borderId="0" xfId="1" applyNumberFormat="1" applyFont="1" applyFill="1" applyBorder="1" applyAlignment="1">
      <alignment horizontal="center" wrapText="1"/>
    </xf>
    <xf numFmtId="164" fontId="3" fillId="11" borderId="0" xfId="1" applyNumberFormat="1" applyFont="1" applyFill="1" applyBorder="1"/>
    <xf numFmtId="164" fontId="3" fillId="10" borderId="0" xfId="1" applyNumberFormat="1" applyFont="1" applyFill="1" applyBorder="1"/>
    <xf numFmtId="0" fontId="0" fillId="10" borderId="0" xfId="0" applyFill="1"/>
    <xf numFmtId="43" fontId="0" fillId="10" borderId="0" xfId="1" applyFont="1" applyFill="1"/>
    <xf numFmtId="0" fontId="3" fillId="10" borderId="0" xfId="0" applyFont="1" applyFill="1"/>
    <xf numFmtId="0" fontId="3" fillId="10" borderId="11" xfId="0" applyFont="1" applyFill="1" applyBorder="1"/>
    <xf numFmtId="0" fontId="3" fillId="10" borderId="12" xfId="0" applyFont="1" applyFill="1" applyBorder="1"/>
    <xf numFmtId="43" fontId="3" fillId="10" borderId="12" xfId="1" applyFont="1" applyFill="1" applyBorder="1"/>
    <xf numFmtId="0" fontId="3" fillId="10" borderId="12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9" borderId="0" xfId="0" applyFont="1" applyFill="1" applyBorder="1"/>
    <xf numFmtId="0" fontId="0" fillId="10" borderId="0" xfId="0" applyFont="1" applyFill="1"/>
    <xf numFmtId="0" fontId="0" fillId="10" borderId="0" xfId="0" applyFont="1" applyFill="1" applyAlignment="1">
      <alignment horizontal="center"/>
    </xf>
    <xf numFmtId="0" fontId="0" fillId="10" borderId="12" xfId="0" applyFont="1" applyFill="1" applyBorder="1" applyAlignment="1">
      <alignment horizontal="center"/>
    </xf>
    <xf numFmtId="0" fontId="0" fillId="10" borderId="12" xfId="0" applyFont="1" applyFill="1" applyBorder="1"/>
    <xf numFmtId="0" fontId="0" fillId="9" borderId="13" xfId="0" applyFont="1" applyFill="1" applyBorder="1"/>
    <xf numFmtId="0" fontId="0" fillId="0" borderId="0" xfId="0" applyFont="1"/>
    <xf numFmtId="0" fontId="3" fillId="12" borderId="0" xfId="0" applyFont="1" applyFill="1"/>
    <xf numFmtId="0" fontId="0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43" fontId="3" fillId="9" borderId="13" xfId="1" applyNumberFormat="1" applyFont="1" applyFill="1" applyBorder="1"/>
  </cellXfs>
  <cellStyles count="13">
    <cellStyle name="Comma" xfId="1" builtinId="3"/>
    <cellStyle name="Comma 2" xfId="3" xr:uid="{7AE13875-6911-45E3-853F-EA4F9B978CE8}"/>
    <cellStyle name="Comma 3" xfId="7" xr:uid="{ACD9F75A-40E6-4218-8866-9A8E149DA888}"/>
    <cellStyle name="Currency 2" xfId="5" xr:uid="{FCBB2CD6-7180-4A20-9C95-66CE485084A5}"/>
    <cellStyle name="Currency 3" xfId="10" xr:uid="{0115B217-B621-4FE6-812C-EEB0395EC558}"/>
    <cellStyle name="Hyperlink 2" xfId="4" xr:uid="{33F07C4D-681D-4D13-9F05-DB1DE022444C}"/>
    <cellStyle name="Hyperlink 2 2" xfId="9" xr:uid="{D0754E81-A9E2-479B-951D-D08575554693}"/>
    <cellStyle name="Normal" xfId="0" builtinId="0"/>
    <cellStyle name="Normal 2" xfId="2" xr:uid="{D9446814-9C24-4DA3-824C-F958C4E716AD}"/>
    <cellStyle name="Normal 3" xfId="6" xr:uid="{AFA23CD5-1FDE-4D39-AA75-2D43ED69FF10}"/>
    <cellStyle name="Normal 5" xfId="12" xr:uid="{69D9CE1E-EDD5-4BFE-BB8D-2F84A2050817}"/>
    <cellStyle name="Percent 2" xfId="8" xr:uid="{969338A7-B962-4011-A15C-2CCBF005144A}"/>
    <cellStyle name="Percent 2 2" xfId="11" xr:uid="{C11DD875-E48D-4306-BD9A-C37D0D81A841}"/>
  </cellStyles>
  <dxfs count="0"/>
  <tableStyles count="0" defaultTableStyle="TableStyleMedium2" defaultPivotStyle="PivotStyleLight16"/>
  <colors>
    <mruColors>
      <color rgb="FFFFFFCC"/>
      <color rgb="FF9E9FC6"/>
      <color rgb="FF597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86362899906446E-2"/>
          <c:y val="6.909975579276903E-2"/>
          <c:w val="0.92346021157835623"/>
          <c:h val="0.792271001454285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of Structural Deficit'!$C$7</c:f>
              <c:strCache>
                <c:ptCount val="1"/>
                <c:pt idx="0">
                  <c:v>County MOE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890142683369362E-2"/>
                  <c:y val="-7.283625615940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2418524136394399E-2"/>
                      <c:h val="6.9918563866355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Deficit'!$C$8:$C$15</c:f>
              <c:numCache>
                <c:formatCode>_("$"* #,##0_);_("$"* \(#,##0\);_("$"* "-"??_);_(@_)</c:formatCode>
                <c:ptCount val="8"/>
                <c:pt idx="0">
                  <c:v>-256103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C-4579-8403-224693BD1598}"/>
            </c:ext>
          </c:extLst>
        </c:ser>
        <c:ser>
          <c:idx val="1"/>
          <c:order val="1"/>
          <c:tx>
            <c:strRef>
              <c:f>'Chart of Structural Deficit'!$D$7</c:f>
              <c:strCache>
                <c:ptCount val="1"/>
                <c:pt idx="0">
                  <c:v>County One-Time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072791119857464E-2"/>
                  <c:y val="-4.48622401803879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5.7870101378855267E-2"/>
                      <c:h val="7.87622928596074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Deficit'!$D$8:$D$15</c:f>
              <c:numCache>
                <c:formatCode>_("$"* #,##0_);_("$"* \(#,##0\);_("$"* "-"??_);_(@_)</c:formatCode>
                <c:ptCount val="8"/>
                <c:pt idx="0">
                  <c:v>-5000000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C-4579-8403-224693BD1598}"/>
            </c:ext>
          </c:extLst>
        </c:ser>
        <c:ser>
          <c:idx val="2"/>
          <c:order val="2"/>
          <c:tx>
            <c:strRef>
              <c:f>'Chart of Structural Deficit'!$E$7</c:f>
              <c:strCache>
                <c:ptCount val="1"/>
                <c:pt idx="0">
                  <c:v>State Revenue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66356360162966E-17"/>
                  <c:y val="-4.7169291119771389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Deficit'!$E$8:$E$15</c:f>
              <c:numCache>
                <c:formatCode>_("$"* #,##0_);_("$"* \(#,##0\);_("$"* "-"??_);_(@_)</c:formatCode>
                <c:ptCount val="8"/>
                <c:pt idx="0">
                  <c:v>21915849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5C-4579-8403-224693BD1598}"/>
            </c:ext>
          </c:extLst>
        </c:ser>
        <c:ser>
          <c:idx val="3"/>
          <c:order val="3"/>
          <c:tx>
            <c:strRef>
              <c:f>'Chart of Structural Deficit'!$F$7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598064562057662E-2"/>
                  <c:y val="-9.36257711574108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241754324946729E-2"/>
                      <c:h val="7.93505883371990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Deficit'!$F$8:$F$15</c:f>
              <c:numCache>
                <c:formatCode>_("$"* #,##0_);_("$"* \(#,##0\);_("$"* "-"??_);_(@_)</c:formatCode>
                <c:ptCount val="8"/>
                <c:pt idx="0">
                  <c:v>-4500000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5C-4579-8403-224693BD1598}"/>
            </c:ext>
          </c:extLst>
        </c:ser>
        <c:ser>
          <c:idx val="4"/>
          <c:order val="4"/>
          <c:tx>
            <c:strRef>
              <c:f>'Chart of Structural Deficit'!$G$7</c:f>
              <c:strCache>
                <c:ptCount val="1"/>
                <c:pt idx="0">
                  <c:v>One-Time and Other Revenue Changes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409757393457934E-5"/>
                  <c:y val="6.6335717366945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677970023395111E-2"/>
                      <c:h val="0.10463652528988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Deficit'!$G$8:$G$15</c:f>
              <c:numCache>
                <c:formatCode>_("$"* #,##0_);_("$"* \(#,##0\);_("$"*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9-D85C-4579-8403-224693BD1598}"/>
            </c:ext>
          </c:extLst>
        </c:ser>
        <c:ser>
          <c:idx val="5"/>
          <c:order val="5"/>
          <c:tx>
            <c:strRef>
              <c:f>'Chart of Structural Deficit'!$H$7</c:f>
              <c:strCache>
                <c:ptCount val="1"/>
                <c:pt idx="0">
                  <c:v>Net Change in Revenues Before Above MOE Assumption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5255001594349648E-3"/>
                  <c:y val="-0.193770996245004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8722281450967666E-2"/>
                      <c:h val="0.149724364452792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Deficit'!$H$8:$H$15</c:f>
              <c:numCache>
                <c:formatCode>_("$"* #,##0_);_("$"* \(#,##0\);_("$"* "-"??_);_(@_)</c:formatCode>
                <c:ptCount val="8"/>
                <c:pt idx="1">
                  <c:v>-2940254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5C-4579-8403-224693BD1598}"/>
            </c:ext>
          </c:extLst>
        </c:ser>
        <c:ser>
          <c:idx val="9"/>
          <c:order val="6"/>
          <c:tx>
            <c:strRef>
              <c:f>'Chart of Structural Deficit'!$I$7</c:f>
              <c:strCache>
                <c:ptCount val="1"/>
                <c:pt idx="0">
                  <c:v>Total New Budget Cost Changes for FY25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5209969828063634E-3"/>
                  <c:y val="-1.72491060131951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3623928765599959E-2"/>
                      <c:h val="0.142516243228931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Deficit'!$I$8:$I$15</c:f>
              <c:numCache>
                <c:formatCode>_("$"* #,##0_);_("$"* \(#,##0\);_("$"* "-"??_);_(@_)</c:formatCode>
                <c:ptCount val="8"/>
                <c:pt idx="2">
                  <c:v>58425042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5C-4579-8403-224693BD1598}"/>
            </c:ext>
          </c:extLst>
        </c:ser>
        <c:ser>
          <c:idx val="6"/>
          <c:order val="7"/>
          <c:tx>
            <c:strRef>
              <c:f>'Chart of Structural Deficit'!$J$7</c:f>
              <c:strCache>
                <c:ptCount val="1"/>
                <c:pt idx="0">
                  <c:v>Use of Fund Balance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5606235952843994E-3"/>
                  <c:y val="-0.111649253477114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9236179268953807E-2"/>
                      <c:h val="7.62281033061961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Deficit'!$J$8:$J$15</c:f>
              <c:numCache>
                <c:formatCode>_("$"* #,##0_);_("$"* \(#,##0\);_("$"* "-"??_);_(@_)</c:formatCode>
                <c:ptCount val="8"/>
                <c:pt idx="3">
                  <c:v>7623667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5C-4579-8403-224693BD1598}"/>
            </c:ext>
          </c:extLst>
        </c:ser>
        <c:ser>
          <c:idx val="7"/>
          <c:order val="8"/>
          <c:tx>
            <c:strRef>
              <c:f>'Chart of Structural Deficit'!$L$7</c:f>
              <c:strCache>
                <c:ptCount val="1"/>
                <c:pt idx="0">
                  <c:v>Proposed Above MOE Request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8.7098557092384066E-4"/>
                  <c:y val="-1.82621173196495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4351094231478473E-2"/>
                      <c:h val="9.28687662073123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B56-4A3F-B6FB-E1ACCB13AE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Deficit'!$L$8:$L$15</c:f>
              <c:numCache>
                <c:formatCode>_("$"* #,##0_);_("$"* \(#,##0\);_("$"*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D85C-4579-8403-224693BD1598}"/>
            </c:ext>
          </c:extLst>
        </c:ser>
        <c:ser>
          <c:idx val="8"/>
          <c:order val="10"/>
          <c:tx>
            <c:strRef>
              <c:f>'Chart of Structural Deficit'!$M$7</c:f>
              <c:strCache>
                <c:ptCount val="1"/>
                <c:pt idx="0">
                  <c:v>Adjustments Needed to Balance Budget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1.3767667230279168E-3"/>
                  <c:y val="-0.201999633201270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8462301967178081E-2"/>
                      <c:h val="9.00953223904596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56-4A3F-B6FB-E1ACCB13AE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Deficit'!$M$8:$M$14</c:f>
              <c:numCache>
                <c:formatCode>General</c:formatCode>
                <c:ptCount val="7"/>
                <c:pt idx="6" formatCode="_(&quot;$&quot;* #,##0_);_(&quot;$&quot;* \(#,##0\);_(&quot;$&quot;* &quot;-&quot;??_);_(@_)">
                  <c:v>-53741629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5C-4579-8403-224693BD1598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043636848"/>
        <c:axId val="1429539280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'Chart of Structural Deficit'!$N$7</c15:sqref>
                        </c15:formulaRef>
                      </c:ext>
                    </c:extLst>
                    <c:strCache>
                      <c:ptCount val="1"/>
                      <c:pt idx="0">
                        <c:v>Net Change in Proposed Revenues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7"/>
                    <c:layout>
                      <c:manualLayout>
                        <c:x val="1.5997114530031662E-3"/>
                        <c:y val="-5.8570438211766416E-3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1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dLblPos val="ctr"/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separator>
</c:separator>
                    <c:extLst>
                      <c:ext uri="{CE6537A1-D6FC-4f65-9D91-7224C49458BB}">
                        <c15:layout>
                          <c:manualLayout>
                            <c:w val="8.0015991761270291E-2"/>
                            <c:h val="8.7321878573606918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0-62BF-4223-832B-E668C849BA0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Base"/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eparator>
</c:separator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'Chart of Structural Deficit'!$A$8:$A$15</c15:sqref>
                        </c15:formulaRef>
                      </c:ext>
                    </c:extLst>
                    <c:strCache>
                      <c:ptCount val="8"/>
                      <c:pt idx="0">
                        <c:v>Specific Revenue Changes</c:v>
                      </c:pt>
                      <c:pt idx="1">
                        <c:v>Total Changes in New Revenues Before FB and Above MOE</c:v>
                      </c:pt>
                      <c:pt idx="2">
                        <c:v>Total Changes in New Expenditures</c:v>
                      </c:pt>
                      <c:pt idx="3">
                        <c:v>Proposed Use of Fund Balance</c:v>
                      </c:pt>
                      <c:pt idx="4">
                        <c:v>Use of Tech Fund Balance</c:v>
                      </c:pt>
                      <c:pt idx="5">
                        <c:v>Proposed Above MOE Request</c:v>
                      </c:pt>
                      <c:pt idx="6">
                        <c:v>Proposed Budget Reductions</c:v>
                      </c:pt>
                      <c:pt idx="7">
                        <c:v>Net Change In Revenues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'Chart of Structural Deficit'!$N$8:$N$15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8"/>
                      <c:pt idx="7">
                        <c:v>4683413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D85C-4579-8403-224693BD1598}"/>
                  </c:ext>
                </c:extLst>
              </c15:ser>
            </c15:filteredBarSeries>
          </c:ext>
        </c:extLst>
      </c:barChart>
      <c:catAx>
        <c:axId val="204363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29539280"/>
        <c:crosses val="autoZero"/>
        <c:auto val="1"/>
        <c:lblAlgn val="ctr"/>
        <c:lblOffset val="100"/>
        <c:noMultiLvlLbl val="0"/>
      </c:catAx>
      <c:valAx>
        <c:axId val="1429539280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63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10870</xdr:rowOff>
    </xdr:from>
    <xdr:to>
      <xdr:col>21</xdr:col>
      <xdr:colOff>82446</xdr:colOff>
      <xdr:row>112</xdr:row>
      <xdr:rowOff>19883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2496049-EE9E-4228-BE40-B255D77ECEDF}"/>
            </a:ext>
          </a:extLst>
        </xdr:cNvPr>
        <xdr:cNvGrpSpPr/>
      </xdr:nvGrpSpPr>
      <xdr:grpSpPr>
        <a:xfrm>
          <a:off x="0" y="4782895"/>
          <a:ext cx="24675996" cy="15868138"/>
          <a:chOff x="1158450" y="4285880"/>
          <a:chExt cx="18786780" cy="15698465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4ECD2F2-3950-4F5E-E0B5-32E54DAF4064}"/>
              </a:ext>
            </a:extLst>
          </xdr:cNvPr>
          <xdr:cNvGrpSpPr/>
        </xdr:nvGrpSpPr>
        <xdr:grpSpPr>
          <a:xfrm>
            <a:off x="1158450" y="5020114"/>
            <a:ext cx="14724701" cy="14964231"/>
            <a:chOff x="428545" y="3366447"/>
            <a:chExt cx="16852767" cy="17190331"/>
          </a:xfrm>
        </xdr:grpSpPr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7DFF789-9B57-8252-3114-554D52FD6FF8}"/>
                </a:ext>
              </a:extLst>
            </xdr:cNvPr>
            <xdr:cNvGraphicFramePr/>
          </xdr:nvGraphicFramePr>
          <xdr:xfrm>
            <a:off x="428545" y="3366447"/>
            <a:ext cx="16697229" cy="89828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955D89F-BFBB-BA92-64F4-3D43FD7FBFA2}"/>
                </a:ext>
              </a:extLst>
            </xdr:cNvPr>
            <xdr:cNvSpPr txBox="1"/>
          </xdr:nvSpPr>
          <xdr:spPr>
            <a:xfrm>
              <a:off x="1477488" y="12380804"/>
              <a:ext cx="5129183" cy="8175974"/>
            </a:xfrm>
            <a:prstGeom prst="rect">
              <a:avLst/>
            </a:prstGeom>
            <a:solidFill>
              <a:schemeClr val="accent6">
                <a:lumMod val="60000"/>
                <a:lumOff val="40000"/>
                <a:alpha val="10000"/>
              </a:schemeClr>
            </a:solidFill>
            <a:ln w="38100" cmpd="sng">
              <a:solidFill>
                <a:schemeClr val="accent6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EARLY ESTIMATE OF FY 2026 REVENUE CHANGES </a:t>
              </a:r>
            </a:p>
            <a:p>
              <a:pPr algn="ctr"/>
              <a:r>
                <a:rPr lang="en-US" sz="1400" b="1" i="0" u="sng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BEFORE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ABOVE MOE REQUEST and </a:t>
              </a: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OTHER BUDGET ACTIONS</a:t>
              </a:r>
            </a:p>
            <a:p>
              <a:pPr algn="ctr"/>
              <a:endParaRPr lang="en-US" sz="1600" b="1" i="0" u="none" strike="noStrike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 u="none" strike="noStrike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Illustrates about $261,000 of new revenue </a:t>
              </a:r>
            </a:p>
            <a:p>
              <a:pPr algn="ctr"/>
              <a:r>
                <a:rPr lang="en-US" sz="1400" b="1" i="0" u="none" strike="noStrike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 pay for new costs in FY26</a:t>
              </a:r>
              <a:endParaRPr lang="en-US" sz="1400" b="1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7" name="TextBox 5">
              <a:extLst>
                <a:ext uri="{FF2B5EF4-FFF2-40B4-BE49-F238E27FC236}">
                  <a16:creationId xmlns:a16="http://schemas.microsoft.com/office/drawing/2014/main" id="{2E7BBB9C-7AE4-2652-3ED7-2F7C7BBD68C5}"/>
                </a:ext>
              </a:extLst>
            </xdr:cNvPr>
            <xdr:cNvSpPr txBox="1"/>
          </xdr:nvSpPr>
          <xdr:spPr>
            <a:xfrm>
              <a:off x="6931225" y="12094080"/>
              <a:ext cx="2459355" cy="8154531"/>
            </a:xfrm>
            <a:prstGeom prst="rect">
              <a:avLst/>
            </a:prstGeom>
            <a:noFill/>
            <a:ln w="38100" cmpd="sng">
              <a:solidFill>
                <a:srgbClr val="0070C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FY 2026 EXPENDITURE GROWTH MODELING</a:t>
              </a: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2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200" b="1" i="1" u="sng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Budget Growth in Rank Order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$25.8M- Compensation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$19.7M- Fin.Oblig- Health Ins.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$9.0M-Transportation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$7.4M-Special Ed.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$3.5M Blueprint-Tech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$3.4M Ben.Cost New Pos &amp; Other</a:t>
              </a:r>
              <a:endParaRPr lang="en-US">
                <a:effectLst/>
              </a:endParaRP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$3.0M-Blueprint-PreK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$2.6M-Utilities/Maint.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$2.1M-Blueprint NBC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$1.8M Technology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$1.5M-COVID Grants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$0.6M Enrollment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$0.3M-GPHS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$0.2M Blueprint Workforce &amp; CCR</a:t>
              </a:r>
            </a:p>
            <a:p>
              <a:pPr algn="l"/>
              <a:r>
                <a:rPr lang="en-US" sz="1100" b="0" i="0" u="sng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$(9.2)M</a:t>
              </a:r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-Personnel Cost</a:t>
              </a:r>
            </a:p>
            <a:p>
              <a:pPr algn="l"/>
              <a:r>
                <a:rPr lang="en-US" sz="11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$71.8 Million Growth</a:t>
              </a:r>
            </a:p>
            <a:p>
              <a:pPr algn="ctr"/>
              <a:endParaRPr lang="en-US" sz="16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8" name="Straight Connector 7">
              <a:extLst>
                <a:ext uri="{FF2B5EF4-FFF2-40B4-BE49-F238E27FC236}">
                  <a16:creationId xmlns:a16="http://schemas.microsoft.com/office/drawing/2014/main" id="{0A030BEF-69B8-A078-0F5C-BF452A82BD9E}"/>
                </a:ext>
              </a:extLst>
            </xdr:cNvPr>
            <xdr:cNvCxnSpPr/>
          </xdr:nvCxnSpPr>
          <xdr:spPr>
            <a:xfrm>
              <a:off x="1445621" y="8077577"/>
              <a:ext cx="15654537" cy="20108"/>
            </a:xfrm>
            <a:prstGeom prst="line">
              <a:avLst/>
            </a:prstGeom>
            <a:ln w="12700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Straight Arrow Connector 8">
              <a:extLst>
                <a:ext uri="{FF2B5EF4-FFF2-40B4-BE49-F238E27FC236}">
                  <a16:creationId xmlns:a16="http://schemas.microsoft.com/office/drawing/2014/main" id="{AA057B94-8304-C37D-FA54-CEAC4D5E07A1}"/>
                </a:ext>
              </a:extLst>
            </xdr:cNvPr>
            <xdr:cNvCxnSpPr/>
          </xdr:nvCxnSpPr>
          <xdr:spPr>
            <a:xfrm>
              <a:off x="3704175" y="4015042"/>
              <a:ext cx="1200150" cy="2457450"/>
            </a:xfrm>
            <a:prstGeom prst="straightConnector1">
              <a:avLst/>
            </a:prstGeom>
            <a:ln w="15875">
              <a:tailEnd type="arrow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" name="TextBox 2">
              <a:extLst>
                <a:ext uri="{FF2B5EF4-FFF2-40B4-BE49-F238E27FC236}">
                  <a16:creationId xmlns:a16="http://schemas.microsoft.com/office/drawing/2014/main" id="{A3F081B2-5021-E5E0-CD50-C26A74C4F87B}"/>
                </a:ext>
              </a:extLst>
            </xdr:cNvPr>
            <xdr:cNvSpPr txBox="1"/>
          </xdr:nvSpPr>
          <xdr:spPr>
            <a:xfrm>
              <a:off x="9595778" y="12203982"/>
              <a:ext cx="4695921" cy="8129561"/>
            </a:xfrm>
            <a:prstGeom prst="rect">
              <a:avLst/>
            </a:prstGeom>
            <a:solidFill>
              <a:schemeClr val="accent6">
                <a:lumMod val="40000"/>
                <a:lumOff val="60000"/>
                <a:alpha val="10000"/>
              </a:schemeClr>
            </a:solidFill>
            <a:ln w="38100" cmpd="sng">
              <a:solidFill>
                <a:schemeClr val="accent6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4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MODELING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n-US" sz="14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USE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 FUND BALANCE</a:t>
              </a: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AND</a:t>
              </a: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$XX MILLION ABOVE MOE REQUEST</a:t>
              </a:r>
              <a:endParaRPr lang="en-US" sz="14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200" b="0"/>
                <a:t>The budget</a:t>
              </a:r>
              <a:r>
                <a:rPr lang="en-US" sz="1200" b="0" baseline="0"/>
                <a:t> proposes to close the deficit and pay for the costs of new expenditures by:</a:t>
              </a:r>
            </a:p>
            <a:p>
              <a:pPr algn="l"/>
              <a:r>
                <a:rPr lang="en-US" sz="1200" b="0" baseline="0"/>
                <a:t>1- As of Sept 30, 2024, there is $7.6 million of fund balance available</a:t>
              </a:r>
            </a:p>
            <a:p>
              <a:pPr algn="l"/>
              <a:r>
                <a:rPr lang="en-US" sz="1200" b="0" baseline="0"/>
                <a:t>2- Request $XX million in above MOE from the county, which is the same amount as the county funded last year.</a:t>
              </a:r>
              <a:endParaRPr lang="en-US" sz="1200" b="1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200"/>
            </a:p>
          </xdr:txBody>
        </xdr:sp>
        <xdr:sp macro="" textlink="">
          <xdr:nvSpPr>
            <xdr:cNvPr id="11" name="TextBox 2">
              <a:extLst>
                <a:ext uri="{FF2B5EF4-FFF2-40B4-BE49-F238E27FC236}">
                  <a16:creationId xmlns:a16="http://schemas.microsoft.com/office/drawing/2014/main" id="{CAE1E2F4-73C3-8445-D6AA-B813973FE70E}"/>
                </a:ext>
              </a:extLst>
            </xdr:cNvPr>
            <xdr:cNvSpPr txBox="1"/>
          </xdr:nvSpPr>
          <xdr:spPr>
            <a:xfrm>
              <a:off x="14706292" y="12345489"/>
              <a:ext cx="2575020" cy="8149556"/>
            </a:xfrm>
            <a:prstGeom prst="rect">
              <a:avLst/>
            </a:prstGeom>
            <a:solidFill>
              <a:srgbClr val="FFB19F">
                <a:alpha val="15000"/>
              </a:srgbClr>
            </a:solidFill>
            <a:ln w="38100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4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BUDGET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BALANCING ADJUSTMENTS NEEDED BASED ON ASSUMPTIONS MODELED </a:t>
              </a:r>
              <a:endParaRPr lang="en-US" sz="14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200" b="0" baseline="0"/>
            </a:p>
            <a:p>
              <a:pPr algn="l"/>
              <a:r>
                <a:rPr lang="en-US" sz="1200" b="0" baseline="0"/>
                <a:t>The budget proposes $(33.5) million of reductions to offset cost increases and balance the budget.</a:t>
              </a:r>
            </a:p>
            <a:p>
              <a:pPr algn="l"/>
              <a:endParaRPr lang="en-US" sz="1200" b="0" baseline="0"/>
            </a:p>
            <a:p>
              <a:pPr algn="l"/>
              <a:r>
                <a:rPr lang="en-US" sz="1400" b="1" baseline="0"/>
                <a:t>IF</a:t>
              </a:r>
              <a:r>
                <a:rPr lang="en-US" sz="1200" b="1" baseline="0"/>
                <a:t> </a:t>
              </a:r>
              <a:r>
                <a:rPr lang="en-US" sz="1200" b="0" baseline="0"/>
                <a:t>the above-MOE funding amount is less than $55.8M or there is a change in the amount of fund balance available, additional cuts would be needed to balance the budget.</a:t>
              </a:r>
            </a:p>
            <a:p>
              <a:pPr algn="l"/>
              <a:endParaRPr lang="en-US" sz="1200" b="0" baseline="0"/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the above-MOE funding amount is more than $55.8M, reductions could be restored or less fund balance used.</a:t>
              </a:r>
              <a:endParaRPr lang="en-US" sz="1200">
                <a:effectLst/>
              </a:endParaRPr>
            </a:p>
            <a:p>
              <a:pPr algn="l"/>
              <a:endParaRPr lang="en-US" sz="1200" b="1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200"/>
            </a:p>
          </xdr:txBody>
        </xdr:sp>
        <xdr:cxnSp macro="">
          <xdr:nvCxnSpPr>
            <xdr:cNvPr id="12" name="Straight Arrow Connector 11">
              <a:extLst>
                <a:ext uri="{FF2B5EF4-FFF2-40B4-BE49-F238E27FC236}">
                  <a16:creationId xmlns:a16="http://schemas.microsoft.com/office/drawing/2014/main" id="{AA249003-0F9B-C93D-726E-0D8A4A3167C1}"/>
                </a:ext>
              </a:extLst>
            </xdr:cNvPr>
            <xdr:cNvCxnSpPr/>
          </xdr:nvCxnSpPr>
          <xdr:spPr>
            <a:xfrm>
              <a:off x="3073400" y="9791700"/>
              <a:ext cx="517" cy="589898"/>
            </a:xfrm>
            <a:prstGeom prst="straightConnector1">
              <a:avLst/>
            </a:prstGeom>
            <a:ln w="15875">
              <a:tailEnd type="arrow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3" name="TextBox 3">
              <a:extLst>
                <a:ext uri="{FF2B5EF4-FFF2-40B4-BE49-F238E27FC236}">
                  <a16:creationId xmlns:a16="http://schemas.microsoft.com/office/drawing/2014/main" id="{A4852588-CE2C-D1EA-EBB0-947F348C8BE3}"/>
                </a:ext>
              </a:extLst>
            </xdr:cNvPr>
            <xdr:cNvSpPr txBox="1"/>
          </xdr:nvSpPr>
          <xdr:spPr>
            <a:xfrm>
              <a:off x="2076557" y="10414094"/>
              <a:ext cx="1903072" cy="1030892"/>
            </a:xfrm>
            <a:prstGeom prst="rect">
              <a:avLst/>
            </a:prstGeom>
            <a:solidFill>
              <a:schemeClr val="bg1">
                <a:alpha val="1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sz="1100" b="0"/>
                <a:t>$(15.1)M</a:t>
              </a:r>
              <a:r>
                <a:rPr lang="en-US" sz="1100" b="0" baseline="0"/>
                <a:t> Fund Balance-</a:t>
              </a:r>
            </a:p>
            <a:p>
              <a:pPr algn="l"/>
              <a:r>
                <a:rPr lang="en-US" sz="1100" b="0" baseline="0"/>
                <a:t>$(5.0)M County One-Time</a:t>
              </a:r>
            </a:p>
            <a:p>
              <a:pPr algn="l"/>
              <a:r>
                <a:rPr lang="en-US" sz="1100" b="0" baseline="0"/>
                <a:t>$(4.5)M Investment Earnings </a:t>
              </a:r>
              <a:endParaRPr lang="en-US" sz="1100" b="0"/>
            </a:p>
          </xdr:txBody>
        </xdr:sp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9F8DB9F-167A-B31E-207E-9D0F8AAA0BA1}"/>
              </a:ext>
            </a:extLst>
          </xdr:cNvPr>
          <xdr:cNvSpPr txBox="1"/>
        </xdr:nvSpPr>
        <xdr:spPr>
          <a:xfrm>
            <a:off x="13435845" y="4285880"/>
            <a:ext cx="6509385" cy="264476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Actions</a:t>
            </a:r>
            <a:r>
              <a:rPr lang="en-US" sz="1100" b="1" baseline="0">
                <a:solidFill>
                  <a:sysClr val="windowText" lastClr="000000"/>
                </a:solidFill>
              </a:rPr>
              <a:t> to Close the Deficit and Balance the Budget</a:t>
            </a:r>
            <a:endParaRPr 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rin Conforti" id="{6C8BA1EE-0987-4143-87D7-D7DD490E54DF}" userId="S::dconforti@hcpss.org::97057d7c-f543-4aa3-a92d-d2c3666b9ae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6" dT="2024-10-11T16:27:33.20" personId="{6C8BA1EE-0987-4143-87D7-D7DD490E54DF}" id="{CC2305E9-1B14-4CFA-9148-887FD41FF71C}">
    <text xml:space="preserve">Estimated 4% increase based on Gallagher rates for 2025 Benefit Year added a .5 for CY26 benefit year. (8002 GF Contribution $145,477,435) </text>
  </threadedComment>
  <threadedComment ref="V6" dT="2024-10-10T16:33:44.02" personId="{6C8BA1EE-0987-4143-87D7-D7DD490E54DF}" id="{6189B969-E6E0-4AE4-866E-024A0DA8C1B7}">
    <text>Student Device Tech per pupil increases from $63 to $129, plus $66 times the preliminary K-12 enrollment 55,985</text>
  </threadedComment>
  <threadedComment ref="S7" dT="2024-10-11T16:27:33.20" personId="{6C8BA1EE-0987-4143-87D7-D7DD490E54DF}" id="{9A1B1577-BD49-487B-83DF-29CA58A0B808}">
    <text>Does not include assumption for FY26 COLA which will increase cost</text>
  </threadedComment>
  <threadedComment ref="Q17" dT="2024-10-11T16:27:33.20" personId="{6C8BA1EE-0987-4143-87D7-D7DD490E54DF}" id="{1BA5F7F7-017A-42E5-AEDD-10FB0FFB061E}">
    <text xml:space="preserve">Estimated 4% increase based on Gallagher rates for 2025 Benefit Year added a .5 for CY26 benefit year. (8002 GF Contribution $145,477,435) </text>
  </threadedComment>
  <threadedComment ref="V17" dT="2024-10-10T16:33:44.02" personId="{6C8BA1EE-0987-4143-87D7-D7DD490E54DF}" id="{6C862A68-AD67-462F-9B4D-C92656DDC972}">
    <text>Student Device Tech per pupil increases from $63 to $129, plus $66 times the preliminary K-12 enrollment 55,985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B1725-6531-4EBF-A22F-982868E76C31}">
  <dimension ref="A1:AT104"/>
  <sheetViews>
    <sheetView tabSelected="1" zoomScaleNormal="80" workbookViewId="0">
      <pane xSplit="5" ySplit="3" topLeftCell="F91" activePane="bottomRight" state="frozen"/>
      <selection pane="topRight" activeCell="F1" sqref="F1"/>
      <selection pane="bottomLeft" activeCell="A7" sqref="A7"/>
      <selection pane="bottomRight" activeCell="A104" sqref="A104"/>
    </sheetView>
  </sheetViews>
  <sheetFormatPr defaultRowHeight="15" x14ac:dyDescent="0.25"/>
  <cols>
    <col min="1" max="1" width="49.7109375" bestFit="1" customWidth="1"/>
    <col min="2" max="2" width="11.7109375" style="103" customWidth="1"/>
    <col min="3" max="3" width="45.140625" bestFit="1" customWidth="1"/>
    <col min="4" max="4" width="10.7109375" style="96" customWidth="1"/>
    <col min="5" max="5" width="0.85546875" style="83" customWidth="1"/>
    <col min="6" max="6" width="19.42578125" style="79" customWidth="1"/>
    <col min="7" max="7" width="18" style="79" customWidth="1"/>
    <col min="8" max="8" width="16.7109375" style="79" customWidth="1"/>
    <col min="9" max="10" width="20.5703125" style="79" customWidth="1"/>
    <col min="11" max="11" width="0.85546875" style="83" customWidth="1"/>
    <col min="12" max="12" width="13.85546875" style="79" customWidth="1"/>
    <col min="13" max="16" width="15.85546875" style="79" customWidth="1"/>
    <col min="17" max="17" width="12.28515625" style="66" bestFit="1" customWidth="1"/>
    <col min="18" max="18" width="14.28515625" style="79" bestFit="1" customWidth="1"/>
    <col min="19" max="19" width="11.5703125" style="79" bestFit="1" customWidth="1"/>
    <col min="20" max="22" width="19.140625" style="79" customWidth="1"/>
    <col min="23" max="23" width="13.28515625" style="79" bestFit="1" customWidth="1"/>
    <col min="24" max="24" width="14.42578125" style="79" bestFit="1" customWidth="1"/>
    <col min="25" max="25" width="0.7109375" style="83" customWidth="1"/>
    <col min="26" max="26" width="16.28515625" style="79" customWidth="1"/>
    <col min="27" max="27" width="14.85546875" style="79" customWidth="1"/>
    <col min="28" max="28" width="7.7109375" style="66" bestFit="1" customWidth="1"/>
    <col min="29" max="29" width="17" style="79" customWidth="1"/>
    <col min="30" max="30" width="6" style="66" bestFit="1" customWidth="1"/>
    <col min="31" max="31" width="13.42578125" style="79" customWidth="1"/>
    <col min="32" max="32" width="7.5703125" style="66" customWidth="1"/>
    <col min="33" max="33" width="24.140625" style="79" customWidth="1"/>
    <col min="34" max="34" width="15.7109375" style="79" customWidth="1"/>
    <col min="35" max="35" width="18.7109375" style="79" customWidth="1"/>
    <col min="36" max="36" width="7" style="66" bestFit="1" customWidth="1"/>
    <col min="37" max="37" width="14.42578125" style="79" customWidth="1"/>
    <col min="38" max="38" width="15.5703125" style="79" customWidth="1"/>
    <col min="39" max="39" width="13.140625" style="79" bestFit="1" customWidth="1"/>
    <col min="40" max="40" width="6" style="66" bestFit="1" customWidth="1"/>
    <col min="41" max="41" width="12.28515625" style="79" bestFit="1" customWidth="1"/>
    <col min="42" max="42" width="9.5703125" style="66" customWidth="1"/>
    <col min="43" max="43" width="13.28515625" style="79" bestFit="1" customWidth="1"/>
    <col min="44" max="44" width="1" style="83" customWidth="1"/>
    <col min="45" max="45" width="14.85546875" style="79" customWidth="1"/>
    <col min="46" max="46" width="10.140625" style="66" customWidth="1"/>
  </cols>
  <sheetData>
    <row r="1" spans="1:46" s="87" customFormat="1" x14ac:dyDescent="0.25">
      <c r="A1" s="104" t="s">
        <v>390</v>
      </c>
      <c r="B1" s="105"/>
      <c r="C1" s="106"/>
      <c r="D1" s="107"/>
      <c r="E1" s="83"/>
      <c r="F1" s="81"/>
      <c r="G1" s="81"/>
      <c r="H1" s="81"/>
      <c r="I1" s="81"/>
      <c r="J1" s="81"/>
      <c r="K1" s="83"/>
      <c r="L1" s="81"/>
      <c r="M1" s="81"/>
      <c r="N1" s="81"/>
      <c r="O1" s="81"/>
      <c r="P1" s="81"/>
      <c r="Q1" s="88"/>
      <c r="R1" s="81"/>
      <c r="S1" s="81"/>
      <c r="T1" s="81"/>
      <c r="U1" s="81"/>
      <c r="V1" s="81"/>
      <c r="W1" s="81"/>
      <c r="X1" s="81"/>
      <c r="Y1" s="83"/>
      <c r="Z1" s="81"/>
      <c r="AA1" s="81"/>
      <c r="AB1" s="88"/>
      <c r="AC1" s="81"/>
      <c r="AD1" s="88"/>
      <c r="AE1" s="81"/>
      <c r="AF1" s="88"/>
      <c r="AG1" s="81"/>
      <c r="AH1" s="81"/>
      <c r="AI1" s="81"/>
      <c r="AJ1" s="88"/>
      <c r="AK1" s="81"/>
      <c r="AL1" s="81"/>
      <c r="AM1" s="81"/>
      <c r="AN1" s="88"/>
      <c r="AO1" s="81"/>
      <c r="AP1" s="88"/>
      <c r="AQ1" s="81"/>
      <c r="AR1" s="83"/>
      <c r="AS1" s="81"/>
      <c r="AT1" s="88"/>
    </row>
    <row r="2" spans="1:46" x14ac:dyDescent="0.25">
      <c r="B2" s="98"/>
      <c r="C2" s="87"/>
      <c r="D2" s="94"/>
      <c r="F2" s="77" t="s">
        <v>220</v>
      </c>
      <c r="G2" s="77"/>
      <c r="H2" s="77"/>
      <c r="I2" s="77"/>
      <c r="J2" s="77"/>
      <c r="L2" s="73" t="s">
        <v>221</v>
      </c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Z2" s="73" t="s">
        <v>222</v>
      </c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S2" s="81"/>
      <c r="AT2" s="88"/>
    </row>
    <row r="3" spans="1:46" s="64" customFormat="1" ht="63" customHeight="1" x14ac:dyDescent="0.25">
      <c r="A3" s="97" t="s">
        <v>24</v>
      </c>
      <c r="B3" s="97" t="s">
        <v>57</v>
      </c>
      <c r="C3" s="97" t="s">
        <v>58</v>
      </c>
      <c r="D3" s="71" t="s">
        <v>348</v>
      </c>
      <c r="E3" s="84"/>
      <c r="F3" s="78" t="s">
        <v>33</v>
      </c>
      <c r="G3" s="78" t="s">
        <v>34</v>
      </c>
      <c r="H3" s="78" t="s">
        <v>39</v>
      </c>
      <c r="I3" s="78" t="s">
        <v>1</v>
      </c>
      <c r="J3" s="78" t="s">
        <v>3</v>
      </c>
      <c r="K3" s="84"/>
      <c r="L3" s="78" t="s">
        <v>35</v>
      </c>
      <c r="M3" s="78" t="s">
        <v>46</v>
      </c>
      <c r="N3" s="78" t="s">
        <v>52</v>
      </c>
      <c r="O3" s="78" t="s">
        <v>26</v>
      </c>
      <c r="P3" s="78" t="s">
        <v>8</v>
      </c>
      <c r="Q3" s="72" t="s">
        <v>0</v>
      </c>
      <c r="R3" s="78" t="s">
        <v>27</v>
      </c>
      <c r="S3" s="78" t="s">
        <v>7</v>
      </c>
      <c r="T3" s="78" t="s">
        <v>54</v>
      </c>
      <c r="U3" s="78" t="s">
        <v>6</v>
      </c>
      <c r="V3" s="78" t="s">
        <v>5</v>
      </c>
      <c r="W3" s="78" t="s">
        <v>4</v>
      </c>
      <c r="X3" s="78" t="s">
        <v>9</v>
      </c>
      <c r="Y3" s="84"/>
      <c r="Z3" s="78" t="s">
        <v>10</v>
      </c>
      <c r="AA3" s="78" t="s">
        <v>15</v>
      </c>
      <c r="AB3" s="72" t="s">
        <v>0</v>
      </c>
      <c r="AC3" s="78" t="s">
        <v>36</v>
      </c>
      <c r="AD3" s="72" t="s">
        <v>0</v>
      </c>
      <c r="AE3" s="78" t="s">
        <v>12</v>
      </c>
      <c r="AF3" s="72" t="s">
        <v>0</v>
      </c>
      <c r="AG3" s="78" t="s">
        <v>41</v>
      </c>
      <c r="AH3" s="78" t="s">
        <v>42</v>
      </c>
      <c r="AI3" s="78" t="s">
        <v>43</v>
      </c>
      <c r="AJ3" s="72" t="s">
        <v>0</v>
      </c>
      <c r="AK3" s="78" t="s">
        <v>44</v>
      </c>
      <c r="AL3" s="78" t="s">
        <v>13</v>
      </c>
      <c r="AM3" s="78" t="s">
        <v>40</v>
      </c>
      <c r="AN3" s="72" t="s">
        <v>0</v>
      </c>
      <c r="AO3" s="78" t="s">
        <v>14</v>
      </c>
      <c r="AP3" s="72" t="s">
        <v>0</v>
      </c>
      <c r="AQ3" s="78" t="s">
        <v>11</v>
      </c>
      <c r="AR3" s="84"/>
      <c r="AS3" s="78" t="s">
        <v>389</v>
      </c>
      <c r="AT3" s="72" t="s">
        <v>0</v>
      </c>
    </row>
    <row r="4" spans="1:46" s="87" customFormat="1" x14ac:dyDescent="0.25">
      <c r="A4" s="89" t="s">
        <v>21</v>
      </c>
      <c r="B4" s="99" t="s">
        <v>112</v>
      </c>
      <c r="C4" s="87" t="s">
        <v>113</v>
      </c>
      <c r="D4" s="94" t="s">
        <v>347</v>
      </c>
      <c r="E4" s="83"/>
      <c r="F4" s="81"/>
      <c r="G4" s="81"/>
      <c r="H4" s="81"/>
      <c r="I4" s="81"/>
      <c r="J4" s="81"/>
      <c r="K4" s="83"/>
      <c r="L4" s="81"/>
      <c r="M4" s="81"/>
      <c r="N4" s="81"/>
      <c r="O4" s="81"/>
      <c r="P4" s="81"/>
      <c r="Q4" s="88"/>
      <c r="R4" s="81">
        <v>6362</v>
      </c>
      <c r="S4" s="81"/>
      <c r="T4" s="81"/>
      <c r="U4" s="81"/>
      <c r="V4" s="81">
        <v>5588</v>
      </c>
      <c r="W4" s="81"/>
      <c r="X4" s="81">
        <v>-7492</v>
      </c>
      <c r="Y4" s="83"/>
      <c r="Z4" s="81">
        <v>8728</v>
      </c>
      <c r="AA4" s="81"/>
      <c r="AB4" s="88"/>
      <c r="AC4" s="81"/>
      <c r="AD4" s="88"/>
      <c r="AE4" s="81"/>
      <c r="AF4" s="88"/>
      <c r="AG4" s="81"/>
      <c r="AH4" s="81"/>
      <c r="AI4" s="81"/>
      <c r="AJ4" s="88"/>
      <c r="AK4" s="81"/>
      <c r="AL4" s="81"/>
      <c r="AM4" s="81"/>
      <c r="AN4" s="88"/>
      <c r="AO4" s="81">
        <v>12167</v>
      </c>
      <c r="AP4" s="88"/>
      <c r="AQ4" s="81"/>
      <c r="AR4" s="83"/>
      <c r="AS4" s="81">
        <v>25353</v>
      </c>
      <c r="AT4" s="88"/>
    </row>
    <row r="5" spans="1:46" s="87" customFormat="1" x14ac:dyDescent="0.25">
      <c r="A5" s="89"/>
      <c r="B5" s="99" t="s">
        <v>111</v>
      </c>
      <c r="C5" s="87" t="s">
        <v>114</v>
      </c>
      <c r="D5" s="94" t="s">
        <v>346</v>
      </c>
      <c r="E5" s="83"/>
      <c r="F5" s="81"/>
      <c r="G5" s="81"/>
      <c r="H5" s="81"/>
      <c r="I5" s="81"/>
      <c r="J5" s="81"/>
      <c r="K5" s="83"/>
      <c r="L5" s="81"/>
      <c r="M5" s="81"/>
      <c r="N5" s="81"/>
      <c r="O5" s="81">
        <v>7800</v>
      </c>
      <c r="P5" s="81"/>
      <c r="Q5" s="88"/>
      <c r="R5" s="81">
        <v>5089</v>
      </c>
      <c r="S5" s="81"/>
      <c r="T5" s="81"/>
      <c r="U5" s="81"/>
      <c r="V5" s="81">
        <v>7304</v>
      </c>
      <c r="W5" s="81"/>
      <c r="X5" s="81">
        <v>-10243</v>
      </c>
      <c r="Y5" s="83"/>
      <c r="Z5" s="81">
        <v>34637</v>
      </c>
      <c r="AA5" s="81"/>
      <c r="AB5" s="88"/>
      <c r="AC5" s="81"/>
      <c r="AD5" s="88"/>
      <c r="AE5" s="81"/>
      <c r="AF5" s="88"/>
      <c r="AG5" s="81"/>
      <c r="AH5" s="81"/>
      <c r="AI5" s="81"/>
      <c r="AJ5" s="88"/>
      <c r="AK5" s="81"/>
      <c r="AL5" s="81"/>
      <c r="AM5" s="81"/>
      <c r="AN5" s="88"/>
      <c r="AO5" s="81"/>
      <c r="AP5" s="88"/>
      <c r="AQ5" s="81"/>
      <c r="AR5" s="83"/>
      <c r="AS5" s="81">
        <v>44587</v>
      </c>
      <c r="AT5" s="88"/>
    </row>
    <row r="6" spans="1:46" s="87" customFormat="1" x14ac:dyDescent="0.25">
      <c r="A6" s="89"/>
      <c r="B6" s="99" t="s">
        <v>115</v>
      </c>
      <c r="C6" s="87" t="s">
        <v>116</v>
      </c>
      <c r="D6" s="94" t="s">
        <v>345</v>
      </c>
      <c r="E6" s="83"/>
      <c r="F6" s="81"/>
      <c r="G6" s="81"/>
      <c r="H6" s="81"/>
      <c r="I6" s="81"/>
      <c r="J6" s="81"/>
      <c r="K6" s="83"/>
      <c r="L6" s="81"/>
      <c r="M6" s="81"/>
      <c r="N6" s="81"/>
      <c r="O6" s="81"/>
      <c r="P6" s="81"/>
      <c r="Q6" s="88"/>
      <c r="R6" s="81">
        <v>5089</v>
      </c>
      <c r="S6" s="81"/>
      <c r="T6" s="81"/>
      <c r="U6" s="81"/>
      <c r="V6" s="81">
        <v>6375</v>
      </c>
      <c r="W6" s="81"/>
      <c r="X6" s="81">
        <v>2901</v>
      </c>
      <c r="Y6" s="83"/>
      <c r="Z6" s="81">
        <v>19383</v>
      </c>
      <c r="AA6" s="81"/>
      <c r="AB6" s="88"/>
      <c r="AC6" s="81"/>
      <c r="AD6" s="88"/>
      <c r="AE6" s="81"/>
      <c r="AF6" s="88"/>
      <c r="AG6" s="81"/>
      <c r="AH6" s="81"/>
      <c r="AI6" s="81"/>
      <c r="AJ6" s="88"/>
      <c r="AK6" s="81"/>
      <c r="AL6" s="81"/>
      <c r="AM6" s="81"/>
      <c r="AN6" s="88"/>
      <c r="AO6" s="81"/>
      <c r="AP6" s="88"/>
      <c r="AQ6" s="81"/>
      <c r="AR6" s="83"/>
      <c r="AS6" s="81">
        <v>33748</v>
      </c>
      <c r="AT6" s="88"/>
    </row>
    <row r="7" spans="1:46" s="87" customFormat="1" x14ac:dyDescent="0.25">
      <c r="A7" s="90"/>
      <c r="B7" s="99" t="s">
        <v>120</v>
      </c>
      <c r="C7" s="87" t="s">
        <v>295</v>
      </c>
      <c r="D7" s="94" t="s">
        <v>344</v>
      </c>
      <c r="E7" s="83"/>
      <c r="F7" s="81"/>
      <c r="G7" s="81"/>
      <c r="H7" s="81"/>
      <c r="I7" s="81"/>
      <c r="J7" s="81"/>
      <c r="K7" s="83"/>
      <c r="L7" s="81"/>
      <c r="M7" s="81"/>
      <c r="N7" s="81"/>
      <c r="O7" s="81"/>
      <c r="P7" s="81"/>
      <c r="Q7" s="88"/>
      <c r="R7" s="81">
        <v>5089</v>
      </c>
      <c r="S7" s="81"/>
      <c r="T7" s="81"/>
      <c r="U7" s="81"/>
      <c r="V7" s="81">
        <v>3784</v>
      </c>
      <c r="W7" s="81"/>
      <c r="X7" s="81">
        <v>-4978</v>
      </c>
      <c r="Y7" s="83"/>
      <c r="Z7" s="81">
        <v>15057</v>
      </c>
      <c r="AA7" s="81"/>
      <c r="AB7" s="88"/>
      <c r="AC7" s="81"/>
      <c r="AD7" s="88"/>
      <c r="AE7" s="81"/>
      <c r="AF7" s="88"/>
      <c r="AG7" s="81"/>
      <c r="AH7" s="81"/>
      <c r="AI7" s="81"/>
      <c r="AJ7" s="88"/>
      <c r="AK7" s="81"/>
      <c r="AL7" s="81"/>
      <c r="AM7" s="81"/>
      <c r="AN7" s="88"/>
      <c r="AO7" s="81"/>
      <c r="AP7" s="88"/>
      <c r="AQ7" s="81"/>
      <c r="AR7" s="83"/>
      <c r="AS7" s="81">
        <v>18952</v>
      </c>
      <c r="AT7" s="88"/>
    </row>
    <row r="8" spans="1:46" s="87" customFormat="1" x14ac:dyDescent="0.25">
      <c r="A8" s="91" t="s">
        <v>29</v>
      </c>
      <c r="B8" s="100"/>
      <c r="C8" s="91"/>
      <c r="D8" s="93"/>
      <c r="E8" s="86"/>
      <c r="F8" s="82">
        <f>SUM(F4:F7)</f>
        <v>0</v>
      </c>
      <c r="G8" s="82">
        <f t="shared" ref="G8:AT8" si="0">SUM(G4:G7)</f>
        <v>0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6"/>
      <c r="L8" s="82">
        <f t="shared" si="0"/>
        <v>0</v>
      </c>
      <c r="M8" s="82">
        <f t="shared" si="0"/>
        <v>0</v>
      </c>
      <c r="N8" s="82">
        <f t="shared" si="0"/>
        <v>0</v>
      </c>
      <c r="O8" s="82">
        <f t="shared" si="0"/>
        <v>7800</v>
      </c>
      <c r="P8" s="82">
        <f t="shared" si="0"/>
        <v>0</v>
      </c>
      <c r="Q8" s="92">
        <f t="shared" si="0"/>
        <v>0</v>
      </c>
      <c r="R8" s="82">
        <f t="shared" si="0"/>
        <v>21629</v>
      </c>
      <c r="S8" s="82">
        <f t="shared" si="0"/>
        <v>0</v>
      </c>
      <c r="T8" s="82">
        <f t="shared" si="0"/>
        <v>0</v>
      </c>
      <c r="U8" s="82">
        <f t="shared" si="0"/>
        <v>0</v>
      </c>
      <c r="V8" s="82">
        <f t="shared" si="0"/>
        <v>23051</v>
      </c>
      <c r="W8" s="82">
        <f t="shared" si="0"/>
        <v>0</v>
      </c>
      <c r="X8" s="82">
        <f t="shared" si="0"/>
        <v>-19812</v>
      </c>
      <c r="Y8" s="86"/>
      <c r="Z8" s="82">
        <f t="shared" si="0"/>
        <v>77805</v>
      </c>
      <c r="AA8" s="82">
        <f t="shared" si="0"/>
        <v>0</v>
      </c>
      <c r="AB8" s="92">
        <f t="shared" si="0"/>
        <v>0</v>
      </c>
      <c r="AC8" s="82">
        <f t="shared" si="0"/>
        <v>0</v>
      </c>
      <c r="AD8" s="92">
        <f t="shared" si="0"/>
        <v>0</v>
      </c>
      <c r="AE8" s="82">
        <f t="shared" si="0"/>
        <v>0</v>
      </c>
      <c r="AF8" s="92">
        <f t="shared" si="0"/>
        <v>0</v>
      </c>
      <c r="AG8" s="82">
        <f t="shared" si="0"/>
        <v>0</v>
      </c>
      <c r="AH8" s="82">
        <f t="shared" si="0"/>
        <v>0</v>
      </c>
      <c r="AI8" s="82">
        <f t="shared" si="0"/>
        <v>0</v>
      </c>
      <c r="AJ8" s="92">
        <f t="shared" si="0"/>
        <v>0</v>
      </c>
      <c r="AK8" s="82">
        <f t="shared" si="0"/>
        <v>0</v>
      </c>
      <c r="AL8" s="82">
        <f t="shared" si="0"/>
        <v>0</v>
      </c>
      <c r="AM8" s="82">
        <f t="shared" si="0"/>
        <v>0</v>
      </c>
      <c r="AN8" s="92">
        <f t="shared" si="0"/>
        <v>0</v>
      </c>
      <c r="AO8" s="82">
        <f t="shared" si="0"/>
        <v>12167</v>
      </c>
      <c r="AP8" s="92">
        <f t="shared" si="0"/>
        <v>0</v>
      </c>
      <c r="AQ8" s="82">
        <f t="shared" si="0"/>
        <v>0</v>
      </c>
      <c r="AR8" s="86"/>
      <c r="AS8" s="82">
        <f t="shared" si="0"/>
        <v>122640</v>
      </c>
      <c r="AT8" s="92">
        <f t="shared" si="0"/>
        <v>0</v>
      </c>
    </row>
    <row r="9" spans="1:46" s="87" customFormat="1" x14ac:dyDescent="0.25">
      <c r="A9" s="89" t="s">
        <v>30</v>
      </c>
      <c r="B9" s="99" t="s">
        <v>133</v>
      </c>
      <c r="C9" s="87" t="s">
        <v>134</v>
      </c>
      <c r="D9" s="94" t="s">
        <v>343</v>
      </c>
      <c r="E9" s="83"/>
      <c r="F9" s="81"/>
      <c r="G9" s="81"/>
      <c r="H9" s="81"/>
      <c r="I9" s="81"/>
      <c r="J9" s="81"/>
      <c r="K9" s="83"/>
      <c r="L9" s="81"/>
      <c r="M9" s="81"/>
      <c r="N9" s="81"/>
      <c r="O9" s="81"/>
      <c r="P9" s="81"/>
      <c r="Q9" s="88"/>
      <c r="R9" s="81">
        <v>8906</v>
      </c>
      <c r="S9" s="81"/>
      <c r="T9" s="81"/>
      <c r="U9" s="81"/>
      <c r="V9" s="81">
        <v>5643</v>
      </c>
      <c r="W9" s="81"/>
      <c r="X9" s="81">
        <v>-10302</v>
      </c>
      <c r="Y9" s="83"/>
      <c r="Z9" s="81">
        <v>34006</v>
      </c>
      <c r="AA9" s="81"/>
      <c r="AB9" s="88"/>
      <c r="AC9" s="81"/>
      <c r="AD9" s="88"/>
      <c r="AE9" s="81"/>
      <c r="AF9" s="88"/>
      <c r="AG9" s="81"/>
      <c r="AH9" s="81"/>
      <c r="AI9" s="81"/>
      <c r="AJ9" s="88"/>
      <c r="AK9" s="81"/>
      <c r="AL9" s="81"/>
      <c r="AM9" s="81"/>
      <c r="AN9" s="88"/>
      <c r="AO9" s="81"/>
      <c r="AP9" s="88"/>
      <c r="AQ9" s="81"/>
      <c r="AR9" s="83"/>
      <c r="AS9" s="81">
        <v>38253</v>
      </c>
      <c r="AT9" s="88"/>
    </row>
    <row r="10" spans="1:46" s="87" customFormat="1" x14ac:dyDescent="0.25">
      <c r="A10" s="89"/>
      <c r="B10" s="99" t="s">
        <v>135</v>
      </c>
      <c r="C10" s="87" t="s">
        <v>136</v>
      </c>
      <c r="D10" s="94" t="s">
        <v>342</v>
      </c>
      <c r="E10" s="83"/>
      <c r="F10" s="81"/>
      <c r="G10" s="81"/>
      <c r="H10" s="81"/>
      <c r="I10" s="81"/>
      <c r="J10" s="81"/>
      <c r="K10" s="83"/>
      <c r="L10" s="81"/>
      <c r="M10" s="81"/>
      <c r="N10" s="81"/>
      <c r="O10" s="81"/>
      <c r="P10" s="81"/>
      <c r="Q10" s="88"/>
      <c r="R10" s="81">
        <v>44530</v>
      </c>
      <c r="S10" s="81"/>
      <c r="T10" s="81"/>
      <c r="U10" s="81"/>
      <c r="V10" s="81">
        <v>10126</v>
      </c>
      <c r="W10" s="81"/>
      <c r="X10" s="81">
        <v>115100</v>
      </c>
      <c r="Y10" s="83"/>
      <c r="Z10" s="81">
        <v>173413</v>
      </c>
      <c r="AA10" s="81"/>
      <c r="AB10" s="88"/>
      <c r="AC10" s="81"/>
      <c r="AD10" s="88"/>
      <c r="AE10" s="81"/>
      <c r="AF10" s="88"/>
      <c r="AG10" s="81"/>
      <c r="AH10" s="81"/>
      <c r="AI10" s="81"/>
      <c r="AJ10" s="88"/>
      <c r="AK10" s="81"/>
      <c r="AL10" s="81"/>
      <c r="AM10" s="81"/>
      <c r="AN10" s="88"/>
      <c r="AO10" s="81"/>
      <c r="AP10" s="88"/>
      <c r="AQ10" s="81"/>
      <c r="AR10" s="83"/>
      <c r="AS10" s="81">
        <v>343169</v>
      </c>
      <c r="AT10" s="88"/>
    </row>
    <row r="11" spans="1:46" s="87" customFormat="1" x14ac:dyDescent="0.25">
      <c r="A11" s="89"/>
      <c r="B11" s="99" t="s">
        <v>78</v>
      </c>
      <c r="C11" s="87" t="s">
        <v>140</v>
      </c>
      <c r="D11" s="94" t="s">
        <v>341</v>
      </c>
      <c r="E11" s="83"/>
      <c r="F11" s="81"/>
      <c r="G11" s="81"/>
      <c r="H11" s="81"/>
      <c r="I11" s="81"/>
      <c r="J11" s="81"/>
      <c r="K11" s="83"/>
      <c r="L11" s="81"/>
      <c r="M11" s="81"/>
      <c r="N11" s="81"/>
      <c r="O11" s="81">
        <v>15000</v>
      </c>
      <c r="P11" s="81"/>
      <c r="Q11" s="88"/>
      <c r="R11" s="81">
        <v>6361</v>
      </c>
      <c r="S11" s="81"/>
      <c r="T11" s="81"/>
      <c r="U11" s="81"/>
      <c r="V11" s="81">
        <v>4022</v>
      </c>
      <c r="W11" s="81"/>
      <c r="X11" s="81">
        <v>77246</v>
      </c>
      <c r="Y11" s="83"/>
      <c r="Z11" s="81">
        <v>14257</v>
      </c>
      <c r="AA11" s="81"/>
      <c r="AB11" s="88"/>
      <c r="AC11" s="81"/>
      <c r="AD11" s="88"/>
      <c r="AE11" s="81"/>
      <c r="AF11" s="88"/>
      <c r="AG11" s="81"/>
      <c r="AH11" s="81"/>
      <c r="AI11" s="81"/>
      <c r="AJ11" s="88"/>
      <c r="AK11" s="81"/>
      <c r="AL11" s="81"/>
      <c r="AM11" s="81"/>
      <c r="AN11" s="88"/>
      <c r="AO11" s="81"/>
      <c r="AP11" s="88"/>
      <c r="AQ11" s="81"/>
      <c r="AR11" s="83"/>
      <c r="AS11" s="81">
        <v>116886</v>
      </c>
      <c r="AT11" s="88"/>
    </row>
    <row r="12" spans="1:46" s="87" customFormat="1" x14ac:dyDescent="0.25">
      <c r="A12" s="90"/>
      <c r="B12" s="99" t="s">
        <v>172</v>
      </c>
      <c r="C12" s="87" t="s">
        <v>173</v>
      </c>
      <c r="D12" s="94" t="s">
        <v>340</v>
      </c>
      <c r="E12" s="83"/>
      <c r="F12" s="81"/>
      <c r="G12" s="81"/>
      <c r="H12" s="81"/>
      <c r="I12" s="81"/>
      <c r="J12" s="81"/>
      <c r="K12" s="83"/>
      <c r="L12" s="81"/>
      <c r="M12" s="81"/>
      <c r="N12" s="81"/>
      <c r="O12" s="81"/>
      <c r="P12" s="81"/>
      <c r="Q12" s="88"/>
      <c r="R12" s="81">
        <v>7634</v>
      </c>
      <c r="S12" s="81"/>
      <c r="T12" s="81"/>
      <c r="U12" s="81"/>
      <c r="V12" s="81">
        <v>7951</v>
      </c>
      <c r="W12" s="81"/>
      <c r="X12" s="81">
        <v>-43819</v>
      </c>
      <c r="Y12" s="83"/>
      <c r="Z12" s="81">
        <v>29004</v>
      </c>
      <c r="AA12" s="81"/>
      <c r="AB12" s="88"/>
      <c r="AC12" s="81"/>
      <c r="AD12" s="88"/>
      <c r="AE12" s="81"/>
      <c r="AF12" s="88"/>
      <c r="AG12" s="81"/>
      <c r="AH12" s="81"/>
      <c r="AI12" s="81"/>
      <c r="AJ12" s="88"/>
      <c r="AK12" s="81"/>
      <c r="AL12" s="81"/>
      <c r="AM12" s="81"/>
      <c r="AN12" s="88"/>
      <c r="AO12" s="81"/>
      <c r="AP12" s="88"/>
      <c r="AQ12" s="81"/>
      <c r="AR12" s="83"/>
      <c r="AS12" s="81">
        <v>770</v>
      </c>
      <c r="AT12" s="88"/>
    </row>
    <row r="13" spans="1:46" s="87" customFormat="1" x14ac:dyDescent="0.25">
      <c r="A13" s="91" t="s">
        <v>31</v>
      </c>
      <c r="B13" s="100"/>
      <c r="C13" s="91"/>
      <c r="D13" s="93"/>
      <c r="E13" s="86"/>
      <c r="F13" s="82">
        <f>SUM(F9:F12)</f>
        <v>0</v>
      </c>
      <c r="G13" s="82">
        <f t="shared" ref="G13:AT13" si="1">SUM(G9:G12)</f>
        <v>0</v>
      </c>
      <c r="H13" s="82">
        <f t="shared" si="1"/>
        <v>0</v>
      </c>
      <c r="I13" s="82">
        <f t="shared" si="1"/>
        <v>0</v>
      </c>
      <c r="J13" s="82">
        <f t="shared" si="1"/>
        <v>0</v>
      </c>
      <c r="K13" s="86"/>
      <c r="L13" s="82">
        <f t="shared" si="1"/>
        <v>0</v>
      </c>
      <c r="M13" s="82">
        <f t="shared" si="1"/>
        <v>0</v>
      </c>
      <c r="N13" s="82">
        <f t="shared" si="1"/>
        <v>0</v>
      </c>
      <c r="O13" s="82">
        <f t="shared" si="1"/>
        <v>15000</v>
      </c>
      <c r="P13" s="82">
        <f t="shared" si="1"/>
        <v>0</v>
      </c>
      <c r="Q13" s="92">
        <f t="shared" si="1"/>
        <v>0</v>
      </c>
      <c r="R13" s="82">
        <f t="shared" si="1"/>
        <v>67431</v>
      </c>
      <c r="S13" s="82">
        <f t="shared" si="1"/>
        <v>0</v>
      </c>
      <c r="T13" s="82">
        <f t="shared" si="1"/>
        <v>0</v>
      </c>
      <c r="U13" s="82">
        <f t="shared" si="1"/>
        <v>0</v>
      </c>
      <c r="V13" s="82">
        <f t="shared" si="1"/>
        <v>27742</v>
      </c>
      <c r="W13" s="82">
        <f t="shared" si="1"/>
        <v>0</v>
      </c>
      <c r="X13" s="82">
        <f t="shared" si="1"/>
        <v>138225</v>
      </c>
      <c r="Y13" s="86"/>
      <c r="Z13" s="82">
        <f t="shared" si="1"/>
        <v>250680</v>
      </c>
      <c r="AA13" s="82">
        <f t="shared" si="1"/>
        <v>0</v>
      </c>
      <c r="AB13" s="92">
        <f t="shared" si="1"/>
        <v>0</v>
      </c>
      <c r="AC13" s="82">
        <f t="shared" si="1"/>
        <v>0</v>
      </c>
      <c r="AD13" s="92">
        <f t="shared" si="1"/>
        <v>0</v>
      </c>
      <c r="AE13" s="82">
        <f t="shared" si="1"/>
        <v>0</v>
      </c>
      <c r="AF13" s="92">
        <f t="shared" si="1"/>
        <v>0</v>
      </c>
      <c r="AG13" s="82">
        <f t="shared" si="1"/>
        <v>0</v>
      </c>
      <c r="AH13" s="82">
        <f t="shared" si="1"/>
        <v>0</v>
      </c>
      <c r="AI13" s="82">
        <f t="shared" si="1"/>
        <v>0</v>
      </c>
      <c r="AJ13" s="92">
        <f t="shared" si="1"/>
        <v>0</v>
      </c>
      <c r="AK13" s="82">
        <f t="shared" si="1"/>
        <v>0</v>
      </c>
      <c r="AL13" s="82">
        <f t="shared" si="1"/>
        <v>0</v>
      </c>
      <c r="AM13" s="82">
        <f t="shared" si="1"/>
        <v>0</v>
      </c>
      <c r="AN13" s="92">
        <f t="shared" si="1"/>
        <v>0</v>
      </c>
      <c r="AO13" s="82">
        <f t="shared" si="1"/>
        <v>0</v>
      </c>
      <c r="AP13" s="92">
        <f t="shared" si="1"/>
        <v>0</v>
      </c>
      <c r="AQ13" s="82">
        <f t="shared" si="1"/>
        <v>0</v>
      </c>
      <c r="AR13" s="86"/>
      <c r="AS13" s="82">
        <f t="shared" si="1"/>
        <v>499078</v>
      </c>
      <c r="AT13" s="92">
        <f t="shared" si="1"/>
        <v>0</v>
      </c>
    </row>
    <row r="14" spans="1:46" s="87" customFormat="1" x14ac:dyDescent="0.25">
      <c r="A14" s="89" t="s">
        <v>32</v>
      </c>
      <c r="B14" s="99" t="s">
        <v>91</v>
      </c>
      <c r="C14" s="87" t="s">
        <v>117</v>
      </c>
      <c r="D14" s="94" t="s">
        <v>338</v>
      </c>
      <c r="E14" s="83"/>
      <c r="F14" s="81"/>
      <c r="G14" s="81"/>
      <c r="H14" s="81"/>
      <c r="I14" s="81"/>
      <c r="J14" s="81"/>
      <c r="K14" s="83"/>
      <c r="L14" s="81">
        <v>6426</v>
      </c>
      <c r="M14" s="81"/>
      <c r="N14" s="81"/>
      <c r="O14" s="81"/>
      <c r="P14" s="81"/>
      <c r="Q14" s="88"/>
      <c r="R14" s="81">
        <v>1272</v>
      </c>
      <c r="S14" s="81"/>
      <c r="T14" s="81"/>
      <c r="U14" s="81"/>
      <c r="V14" s="81">
        <v>435</v>
      </c>
      <c r="W14" s="81"/>
      <c r="X14" s="81">
        <v>-3345</v>
      </c>
      <c r="Y14" s="83"/>
      <c r="Z14" s="81">
        <v>4401</v>
      </c>
      <c r="AA14" s="81"/>
      <c r="AB14" s="88"/>
      <c r="AC14" s="81"/>
      <c r="AD14" s="88"/>
      <c r="AE14" s="81"/>
      <c r="AF14" s="88"/>
      <c r="AG14" s="81"/>
      <c r="AH14" s="81"/>
      <c r="AI14" s="81"/>
      <c r="AJ14" s="88"/>
      <c r="AK14" s="81"/>
      <c r="AL14" s="81"/>
      <c r="AM14" s="81"/>
      <c r="AN14" s="88"/>
      <c r="AO14" s="81">
        <v>94000</v>
      </c>
      <c r="AP14" s="88"/>
      <c r="AQ14" s="81"/>
      <c r="AR14" s="83"/>
      <c r="AS14" s="81">
        <v>103189</v>
      </c>
      <c r="AT14" s="88"/>
    </row>
    <row r="15" spans="1:46" s="87" customFormat="1" x14ac:dyDescent="0.25">
      <c r="A15" s="89"/>
      <c r="B15" s="99" t="s">
        <v>118</v>
      </c>
      <c r="C15" s="87" t="s">
        <v>281</v>
      </c>
      <c r="D15" s="94" t="s">
        <v>337</v>
      </c>
      <c r="E15" s="83"/>
      <c r="F15" s="81"/>
      <c r="G15" s="81"/>
      <c r="H15" s="81"/>
      <c r="I15" s="81"/>
      <c r="J15" s="81"/>
      <c r="K15" s="83"/>
      <c r="L15" s="81"/>
      <c r="M15" s="81"/>
      <c r="N15" s="81"/>
      <c r="O15" s="81"/>
      <c r="P15" s="81"/>
      <c r="Q15" s="88"/>
      <c r="R15" s="81">
        <v>10814</v>
      </c>
      <c r="S15" s="81"/>
      <c r="T15" s="81"/>
      <c r="U15" s="81"/>
      <c r="V15" s="81">
        <v>5075</v>
      </c>
      <c r="W15" s="81"/>
      <c r="X15" s="81">
        <v>-9585</v>
      </c>
      <c r="Y15" s="83"/>
      <c r="Z15" s="81">
        <v>57518</v>
      </c>
      <c r="AA15" s="81"/>
      <c r="AB15" s="88"/>
      <c r="AC15" s="81"/>
      <c r="AD15" s="88"/>
      <c r="AE15" s="81"/>
      <c r="AF15" s="88"/>
      <c r="AG15" s="81"/>
      <c r="AH15" s="81"/>
      <c r="AI15" s="81"/>
      <c r="AJ15" s="88"/>
      <c r="AK15" s="81"/>
      <c r="AL15" s="81"/>
      <c r="AM15" s="81"/>
      <c r="AN15" s="88"/>
      <c r="AO15" s="81"/>
      <c r="AP15" s="88"/>
      <c r="AQ15" s="81"/>
      <c r="AR15" s="83"/>
      <c r="AS15" s="81">
        <v>63822</v>
      </c>
      <c r="AT15" s="88"/>
    </row>
    <row r="16" spans="1:46" s="87" customFormat="1" x14ac:dyDescent="0.25">
      <c r="A16" s="89"/>
      <c r="B16" s="99" t="s">
        <v>97</v>
      </c>
      <c r="C16" s="87" t="s">
        <v>119</v>
      </c>
      <c r="D16" s="94" t="s">
        <v>339</v>
      </c>
      <c r="E16" s="83"/>
      <c r="F16" s="81"/>
      <c r="G16" s="81"/>
      <c r="H16" s="81"/>
      <c r="I16" s="81"/>
      <c r="J16" s="81"/>
      <c r="K16" s="83"/>
      <c r="L16" s="81">
        <v>52225</v>
      </c>
      <c r="M16" s="81"/>
      <c r="N16" s="81"/>
      <c r="O16" s="81"/>
      <c r="P16" s="81"/>
      <c r="Q16" s="88"/>
      <c r="R16" s="81">
        <v>25445</v>
      </c>
      <c r="S16" s="81"/>
      <c r="T16" s="81"/>
      <c r="U16" s="81"/>
      <c r="V16" s="81">
        <v>3609</v>
      </c>
      <c r="W16" s="81"/>
      <c r="X16" s="81">
        <v>17787</v>
      </c>
      <c r="Y16" s="83"/>
      <c r="Z16" s="81">
        <v>114915</v>
      </c>
      <c r="AA16" s="81"/>
      <c r="AB16" s="88"/>
      <c r="AC16" s="81"/>
      <c r="AD16" s="88"/>
      <c r="AE16" s="81"/>
      <c r="AF16" s="88"/>
      <c r="AG16" s="81"/>
      <c r="AH16" s="81"/>
      <c r="AI16" s="81"/>
      <c r="AJ16" s="88"/>
      <c r="AK16" s="81"/>
      <c r="AL16" s="81"/>
      <c r="AM16" s="81"/>
      <c r="AN16" s="88"/>
      <c r="AO16" s="81">
        <v>180540</v>
      </c>
      <c r="AP16" s="88">
        <v>2</v>
      </c>
      <c r="AQ16" s="81"/>
      <c r="AR16" s="83"/>
      <c r="AS16" s="81">
        <v>394521</v>
      </c>
      <c r="AT16" s="88">
        <v>2</v>
      </c>
    </row>
    <row r="17" spans="1:46" s="87" customFormat="1" x14ac:dyDescent="0.25">
      <c r="A17" s="89"/>
      <c r="B17" s="99" t="s">
        <v>96</v>
      </c>
      <c r="C17" s="87" t="s">
        <v>282</v>
      </c>
      <c r="D17" s="94" t="s">
        <v>336</v>
      </c>
      <c r="E17" s="83"/>
      <c r="F17" s="81"/>
      <c r="G17" s="81"/>
      <c r="H17" s="81"/>
      <c r="I17" s="81"/>
      <c r="J17" s="81"/>
      <c r="K17" s="83"/>
      <c r="L17" s="81">
        <v>277695</v>
      </c>
      <c r="M17" s="81"/>
      <c r="N17" s="81"/>
      <c r="O17" s="81"/>
      <c r="P17" s="81"/>
      <c r="Q17" s="88"/>
      <c r="R17" s="81"/>
      <c r="S17" s="81"/>
      <c r="T17" s="81"/>
      <c r="U17" s="81"/>
      <c r="V17" s="81"/>
      <c r="W17" s="81"/>
      <c r="X17" s="81"/>
      <c r="Y17" s="83"/>
      <c r="Z17" s="81"/>
      <c r="AA17" s="81"/>
      <c r="AB17" s="88"/>
      <c r="AC17" s="81">
        <v>3706000</v>
      </c>
      <c r="AD17" s="88"/>
      <c r="AE17" s="81"/>
      <c r="AF17" s="88"/>
      <c r="AG17" s="81"/>
      <c r="AH17" s="81"/>
      <c r="AI17" s="81"/>
      <c r="AJ17" s="88"/>
      <c r="AK17" s="81"/>
      <c r="AL17" s="81"/>
      <c r="AM17" s="81"/>
      <c r="AN17" s="88"/>
      <c r="AO17" s="81"/>
      <c r="AP17" s="88"/>
      <c r="AQ17" s="81"/>
      <c r="AR17" s="83"/>
      <c r="AS17" s="81">
        <v>3983695</v>
      </c>
      <c r="AT17" s="88"/>
    </row>
    <row r="18" spans="1:46" s="87" customFormat="1" x14ac:dyDescent="0.25">
      <c r="A18" s="89"/>
      <c r="B18" s="99" t="s">
        <v>93</v>
      </c>
      <c r="C18" s="87" t="s">
        <v>283</v>
      </c>
      <c r="D18" s="94" t="s">
        <v>335</v>
      </c>
      <c r="E18" s="83"/>
      <c r="F18" s="81"/>
      <c r="G18" s="81"/>
      <c r="H18" s="81"/>
      <c r="I18" s="81"/>
      <c r="J18" s="81"/>
      <c r="K18" s="83"/>
      <c r="L18" s="81">
        <v>-59277</v>
      </c>
      <c r="M18" s="81"/>
      <c r="N18" s="81"/>
      <c r="O18" s="81"/>
      <c r="P18" s="81"/>
      <c r="Q18" s="88"/>
      <c r="R18" s="81">
        <v>5089</v>
      </c>
      <c r="S18" s="81"/>
      <c r="T18" s="81"/>
      <c r="U18" s="81"/>
      <c r="V18" s="81">
        <v>11515</v>
      </c>
      <c r="W18" s="81"/>
      <c r="X18" s="81">
        <v>-11892</v>
      </c>
      <c r="Y18" s="83"/>
      <c r="Z18" s="81">
        <v>4724</v>
      </c>
      <c r="AA18" s="81"/>
      <c r="AB18" s="88"/>
      <c r="AC18" s="81">
        <v>300000</v>
      </c>
      <c r="AD18" s="88"/>
      <c r="AE18" s="81"/>
      <c r="AF18" s="88"/>
      <c r="AG18" s="81"/>
      <c r="AH18" s="81"/>
      <c r="AI18" s="81"/>
      <c r="AJ18" s="88"/>
      <c r="AK18" s="81"/>
      <c r="AL18" s="81"/>
      <c r="AM18" s="81"/>
      <c r="AN18" s="88"/>
      <c r="AO18" s="81">
        <v>-302410</v>
      </c>
      <c r="AP18" s="88">
        <v>-3</v>
      </c>
      <c r="AQ18" s="81"/>
      <c r="AR18" s="83"/>
      <c r="AS18" s="81">
        <v>-52251</v>
      </c>
      <c r="AT18" s="88">
        <v>-3</v>
      </c>
    </row>
    <row r="19" spans="1:46" s="87" customFormat="1" x14ac:dyDescent="0.25">
      <c r="A19" s="89"/>
      <c r="B19" s="99" t="s">
        <v>95</v>
      </c>
      <c r="C19" s="87" t="s">
        <v>284</v>
      </c>
      <c r="D19" s="94" t="s">
        <v>334</v>
      </c>
      <c r="E19" s="83"/>
      <c r="F19" s="81">
        <v>218000</v>
      </c>
      <c r="G19" s="81"/>
      <c r="H19" s="81"/>
      <c r="I19" s="81"/>
      <c r="J19" s="81"/>
      <c r="K19" s="83"/>
      <c r="L19" s="81"/>
      <c r="M19" s="81"/>
      <c r="N19" s="81"/>
      <c r="O19" s="81"/>
      <c r="P19" s="81"/>
      <c r="Q19" s="88"/>
      <c r="R19" s="81"/>
      <c r="S19" s="81"/>
      <c r="T19" s="81"/>
      <c r="U19" s="81"/>
      <c r="V19" s="81"/>
      <c r="W19" s="81"/>
      <c r="X19" s="81"/>
      <c r="Y19" s="83"/>
      <c r="Z19" s="81"/>
      <c r="AA19" s="81"/>
      <c r="AB19" s="88"/>
      <c r="AC19" s="81"/>
      <c r="AD19" s="88"/>
      <c r="AE19" s="81"/>
      <c r="AF19" s="88"/>
      <c r="AG19" s="81"/>
      <c r="AH19" s="81"/>
      <c r="AI19" s="81"/>
      <c r="AJ19" s="88"/>
      <c r="AK19" s="81"/>
      <c r="AL19" s="81"/>
      <c r="AM19" s="81"/>
      <c r="AN19" s="88"/>
      <c r="AO19" s="81"/>
      <c r="AP19" s="88"/>
      <c r="AQ19" s="81"/>
      <c r="AR19" s="83"/>
      <c r="AS19" s="81">
        <v>218000</v>
      </c>
      <c r="AT19" s="88"/>
    </row>
    <row r="20" spans="1:46" s="87" customFormat="1" x14ac:dyDescent="0.25">
      <c r="A20" s="89"/>
      <c r="B20" s="99" t="s">
        <v>92</v>
      </c>
      <c r="C20" s="87" t="s">
        <v>176</v>
      </c>
      <c r="D20" s="94" t="s">
        <v>333</v>
      </c>
      <c r="E20" s="83"/>
      <c r="F20" s="81">
        <v>200000</v>
      </c>
      <c r="G20" s="81"/>
      <c r="H20" s="81"/>
      <c r="I20" s="81"/>
      <c r="J20" s="81">
        <v>-390802</v>
      </c>
      <c r="K20" s="83"/>
      <c r="L20" s="81"/>
      <c r="M20" s="81"/>
      <c r="N20" s="81"/>
      <c r="O20" s="81"/>
      <c r="P20" s="81"/>
      <c r="Q20" s="88"/>
      <c r="R20" s="81">
        <v>19081</v>
      </c>
      <c r="S20" s="81"/>
      <c r="T20" s="81"/>
      <c r="U20" s="81"/>
      <c r="V20" s="81">
        <v>-62747</v>
      </c>
      <c r="W20" s="81"/>
      <c r="X20" s="81">
        <v>-122</v>
      </c>
      <c r="Y20" s="83"/>
      <c r="Z20" s="81">
        <v>77790</v>
      </c>
      <c r="AA20" s="81"/>
      <c r="AB20" s="88"/>
      <c r="AC20" s="81"/>
      <c r="AD20" s="88"/>
      <c r="AE20" s="81"/>
      <c r="AF20" s="88"/>
      <c r="AG20" s="81"/>
      <c r="AH20" s="81"/>
      <c r="AI20" s="81"/>
      <c r="AJ20" s="88"/>
      <c r="AK20" s="81"/>
      <c r="AL20" s="81"/>
      <c r="AM20" s="81"/>
      <c r="AN20" s="88"/>
      <c r="AO20" s="81"/>
      <c r="AP20" s="88"/>
      <c r="AQ20" s="81"/>
      <c r="AR20" s="83"/>
      <c r="AS20" s="81">
        <v>-156800</v>
      </c>
      <c r="AT20" s="88"/>
    </row>
    <row r="21" spans="1:46" s="87" customFormat="1" x14ac:dyDescent="0.25">
      <c r="A21" s="89"/>
      <c r="B21" s="99" t="s">
        <v>102</v>
      </c>
      <c r="C21" s="87" t="s">
        <v>216</v>
      </c>
      <c r="D21" s="94" t="s">
        <v>332</v>
      </c>
      <c r="E21" s="83"/>
      <c r="F21" s="81"/>
      <c r="G21" s="81">
        <v>87600</v>
      </c>
      <c r="H21" s="81"/>
      <c r="I21" s="81"/>
      <c r="J21" s="81"/>
      <c r="K21" s="83"/>
      <c r="L21" s="81">
        <v>10784</v>
      </c>
      <c r="M21" s="81"/>
      <c r="N21" s="81"/>
      <c r="O21" s="81"/>
      <c r="P21" s="81"/>
      <c r="Q21" s="88"/>
      <c r="R21" s="81">
        <v>48348</v>
      </c>
      <c r="S21" s="81"/>
      <c r="T21" s="81"/>
      <c r="U21" s="81"/>
      <c r="V21" s="81">
        <v>9992</v>
      </c>
      <c r="W21" s="81"/>
      <c r="X21" s="81">
        <v>44166</v>
      </c>
      <c r="Y21" s="83"/>
      <c r="Z21" s="81">
        <v>152613</v>
      </c>
      <c r="AA21" s="81"/>
      <c r="AB21" s="88"/>
      <c r="AC21" s="81"/>
      <c r="AD21" s="88"/>
      <c r="AE21" s="81"/>
      <c r="AF21" s="88"/>
      <c r="AG21" s="81"/>
      <c r="AH21" s="81"/>
      <c r="AI21" s="81"/>
      <c r="AJ21" s="88"/>
      <c r="AK21" s="81"/>
      <c r="AL21" s="81"/>
      <c r="AM21" s="81"/>
      <c r="AN21" s="88"/>
      <c r="AO21" s="81"/>
      <c r="AP21" s="88"/>
      <c r="AQ21" s="81"/>
      <c r="AR21" s="83"/>
      <c r="AS21" s="81">
        <v>353503</v>
      </c>
      <c r="AT21" s="88"/>
    </row>
    <row r="22" spans="1:46" s="87" customFormat="1" x14ac:dyDescent="0.25">
      <c r="A22" s="89"/>
      <c r="B22" s="99" t="s">
        <v>94</v>
      </c>
      <c r="C22" s="87" t="s">
        <v>186</v>
      </c>
      <c r="D22" s="94" t="s">
        <v>331</v>
      </c>
      <c r="E22" s="83"/>
      <c r="F22" s="81"/>
      <c r="G22" s="81">
        <v>150000</v>
      </c>
      <c r="H22" s="81"/>
      <c r="I22" s="81"/>
      <c r="J22" s="81"/>
      <c r="K22" s="83"/>
      <c r="L22" s="81"/>
      <c r="M22" s="81"/>
      <c r="N22" s="81"/>
      <c r="O22" s="81"/>
      <c r="P22" s="81"/>
      <c r="Q22" s="88"/>
      <c r="R22" s="81">
        <v>6361</v>
      </c>
      <c r="S22" s="81">
        <v>300000</v>
      </c>
      <c r="T22" s="81"/>
      <c r="U22" s="81"/>
      <c r="V22" s="81">
        <v>4284</v>
      </c>
      <c r="W22" s="81"/>
      <c r="X22" s="81">
        <v>-16959</v>
      </c>
      <c r="Y22" s="83"/>
      <c r="Z22" s="81">
        <v>38345</v>
      </c>
      <c r="AA22" s="81"/>
      <c r="AB22" s="88"/>
      <c r="AC22" s="81"/>
      <c r="AD22" s="88"/>
      <c r="AE22" s="81"/>
      <c r="AF22" s="88"/>
      <c r="AG22" s="81"/>
      <c r="AH22" s="81"/>
      <c r="AI22" s="81"/>
      <c r="AJ22" s="88"/>
      <c r="AK22" s="81"/>
      <c r="AL22" s="81"/>
      <c r="AM22" s="81"/>
      <c r="AN22" s="88"/>
      <c r="AO22" s="81"/>
      <c r="AP22" s="88"/>
      <c r="AQ22" s="81"/>
      <c r="AR22" s="83"/>
      <c r="AS22" s="81">
        <v>482031</v>
      </c>
      <c r="AT22" s="88"/>
    </row>
    <row r="23" spans="1:46" s="87" customFormat="1" x14ac:dyDescent="0.25">
      <c r="A23" s="89"/>
      <c r="B23" s="99" t="s">
        <v>187</v>
      </c>
      <c r="C23" s="87" t="s">
        <v>188</v>
      </c>
      <c r="D23" s="94" t="s">
        <v>330</v>
      </c>
      <c r="E23" s="83"/>
      <c r="F23" s="81"/>
      <c r="G23" s="81"/>
      <c r="H23" s="81"/>
      <c r="I23" s="81"/>
      <c r="J23" s="81"/>
      <c r="K23" s="83"/>
      <c r="L23" s="81"/>
      <c r="M23" s="81"/>
      <c r="N23" s="81"/>
      <c r="O23" s="81"/>
      <c r="P23" s="81"/>
      <c r="Q23" s="88"/>
      <c r="R23" s="81">
        <v>4453</v>
      </c>
      <c r="S23" s="81"/>
      <c r="T23" s="81"/>
      <c r="U23" s="81"/>
      <c r="V23" s="81">
        <v>2380</v>
      </c>
      <c r="W23" s="81"/>
      <c r="X23" s="81">
        <v>27992</v>
      </c>
      <c r="Y23" s="83"/>
      <c r="Z23" s="81">
        <v>14189</v>
      </c>
      <c r="AA23" s="81"/>
      <c r="AB23" s="88"/>
      <c r="AC23" s="81"/>
      <c r="AD23" s="88"/>
      <c r="AE23" s="81"/>
      <c r="AF23" s="88"/>
      <c r="AG23" s="81"/>
      <c r="AH23" s="81"/>
      <c r="AI23" s="81"/>
      <c r="AJ23" s="88"/>
      <c r="AK23" s="81"/>
      <c r="AL23" s="81"/>
      <c r="AM23" s="81"/>
      <c r="AN23" s="88"/>
      <c r="AO23" s="81"/>
      <c r="AP23" s="88"/>
      <c r="AQ23" s="81"/>
      <c r="AR23" s="83"/>
      <c r="AS23" s="81">
        <v>49014</v>
      </c>
      <c r="AT23" s="88"/>
    </row>
    <row r="24" spans="1:46" s="87" customFormat="1" x14ac:dyDescent="0.25">
      <c r="A24" s="90"/>
      <c r="B24" s="99" t="s">
        <v>59</v>
      </c>
      <c r="C24" s="87" t="s">
        <v>285</v>
      </c>
      <c r="D24" s="94" t="s">
        <v>329</v>
      </c>
      <c r="E24" s="83"/>
      <c r="F24" s="81"/>
      <c r="G24" s="81"/>
      <c r="H24" s="81"/>
      <c r="I24" s="81"/>
      <c r="J24" s="81"/>
      <c r="K24" s="83"/>
      <c r="L24" s="81">
        <v>80613</v>
      </c>
      <c r="M24" s="81"/>
      <c r="N24" s="81"/>
      <c r="O24" s="81"/>
      <c r="P24" s="81"/>
      <c r="Q24" s="88"/>
      <c r="R24" s="81">
        <v>83955</v>
      </c>
      <c r="S24" s="81"/>
      <c r="T24" s="81"/>
      <c r="U24" s="81">
        <v>654857</v>
      </c>
      <c r="V24" s="81">
        <v>38481</v>
      </c>
      <c r="W24" s="81"/>
      <c r="X24" s="81">
        <v>-56227</v>
      </c>
      <c r="Y24" s="83"/>
      <c r="Z24" s="81">
        <v>210745</v>
      </c>
      <c r="AA24" s="81"/>
      <c r="AB24" s="88"/>
      <c r="AC24" s="81"/>
      <c r="AD24" s="88"/>
      <c r="AE24" s="81"/>
      <c r="AF24" s="88"/>
      <c r="AG24" s="81"/>
      <c r="AH24" s="81"/>
      <c r="AI24" s="81"/>
      <c r="AJ24" s="88"/>
      <c r="AK24" s="81"/>
      <c r="AL24" s="81"/>
      <c r="AM24" s="81"/>
      <c r="AN24" s="88"/>
      <c r="AO24" s="81"/>
      <c r="AP24" s="88"/>
      <c r="AQ24" s="81"/>
      <c r="AR24" s="83"/>
      <c r="AS24" s="81">
        <v>1012424</v>
      </c>
      <c r="AT24" s="88"/>
    </row>
    <row r="25" spans="1:46" s="87" customFormat="1" x14ac:dyDescent="0.25">
      <c r="A25" s="91" t="s">
        <v>37</v>
      </c>
      <c r="B25" s="100"/>
      <c r="C25" s="91"/>
      <c r="D25" s="93"/>
      <c r="E25" s="86"/>
      <c r="F25" s="82">
        <f>SUM(F14:F24)</f>
        <v>418000</v>
      </c>
      <c r="G25" s="82">
        <f t="shared" ref="G25:AT25" si="2">SUM(G14:G24)</f>
        <v>237600</v>
      </c>
      <c r="H25" s="82">
        <f t="shared" si="2"/>
        <v>0</v>
      </c>
      <c r="I25" s="82">
        <f t="shared" si="2"/>
        <v>0</v>
      </c>
      <c r="J25" s="82">
        <f t="shared" si="2"/>
        <v>-390802</v>
      </c>
      <c r="K25" s="86"/>
      <c r="L25" s="82">
        <f t="shared" si="2"/>
        <v>368466</v>
      </c>
      <c r="M25" s="82">
        <f t="shared" si="2"/>
        <v>0</v>
      </c>
      <c r="N25" s="82">
        <f t="shared" si="2"/>
        <v>0</v>
      </c>
      <c r="O25" s="82">
        <f t="shared" si="2"/>
        <v>0</v>
      </c>
      <c r="P25" s="82">
        <f t="shared" si="2"/>
        <v>0</v>
      </c>
      <c r="Q25" s="92">
        <f t="shared" si="2"/>
        <v>0</v>
      </c>
      <c r="R25" s="82">
        <f t="shared" si="2"/>
        <v>204818</v>
      </c>
      <c r="S25" s="82">
        <f t="shared" si="2"/>
        <v>300000</v>
      </c>
      <c r="T25" s="82">
        <f t="shared" si="2"/>
        <v>0</v>
      </c>
      <c r="U25" s="82">
        <f t="shared" si="2"/>
        <v>654857</v>
      </c>
      <c r="V25" s="82">
        <f t="shared" si="2"/>
        <v>13024</v>
      </c>
      <c r="W25" s="82">
        <f t="shared" si="2"/>
        <v>0</v>
      </c>
      <c r="X25" s="82">
        <f t="shared" si="2"/>
        <v>-8185</v>
      </c>
      <c r="Y25" s="86"/>
      <c r="Z25" s="82">
        <f t="shared" si="2"/>
        <v>675240</v>
      </c>
      <c r="AA25" s="82">
        <f t="shared" si="2"/>
        <v>0</v>
      </c>
      <c r="AB25" s="92">
        <f t="shared" si="2"/>
        <v>0</v>
      </c>
      <c r="AC25" s="82">
        <f t="shared" si="2"/>
        <v>4006000</v>
      </c>
      <c r="AD25" s="92">
        <f t="shared" si="2"/>
        <v>0</v>
      </c>
      <c r="AE25" s="82">
        <f t="shared" si="2"/>
        <v>0</v>
      </c>
      <c r="AF25" s="92">
        <f t="shared" si="2"/>
        <v>0</v>
      </c>
      <c r="AG25" s="82">
        <f t="shared" si="2"/>
        <v>0</v>
      </c>
      <c r="AH25" s="82">
        <f t="shared" si="2"/>
        <v>0</v>
      </c>
      <c r="AI25" s="82">
        <f t="shared" si="2"/>
        <v>0</v>
      </c>
      <c r="AJ25" s="92">
        <f t="shared" si="2"/>
        <v>0</v>
      </c>
      <c r="AK25" s="82">
        <f t="shared" si="2"/>
        <v>0</v>
      </c>
      <c r="AL25" s="82">
        <f t="shared" si="2"/>
        <v>0</v>
      </c>
      <c r="AM25" s="82">
        <f t="shared" si="2"/>
        <v>0</v>
      </c>
      <c r="AN25" s="92">
        <f t="shared" si="2"/>
        <v>0</v>
      </c>
      <c r="AO25" s="82">
        <f t="shared" si="2"/>
        <v>-27870</v>
      </c>
      <c r="AP25" s="92">
        <f t="shared" si="2"/>
        <v>-1</v>
      </c>
      <c r="AQ25" s="82">
        <f t="shared" si="2"/>
        <v>0</v>
      </c>
      <c r="AR25" s="86"/>
      <c r="AS25" s="82">
        <f t="shared" si="2"/>
        <v>6451148</v>
      </c>
      <c r="AT25" s="92">
        <f t="shared" si="2"/>
        <v>-1</v>
      </c>
    </row>
    <row r="26" spans="1:46" s="87" customFormat="1" x14ac:dyDescent="0.25">
      <c r="A26" s="89" t="s">
        <v>53</v>
      </c>
      <c r="B26" s="99" t="s">
        <v>125</v>
      </c>
      <c r="C26" s="87" t="s">
        <v>286</v>
      </c>
      <c r="D26" s="94" t="s">
        <v>327</v>
      </c>
      <c r="E26" s="83"/>
      <c r="F26" s="81"/>
      <c r="G26" s="81"/>
      <c r="H26" s="81"/>
      <c r="I26" s="81"/>
      <c r="J26" s="81"/>
      <c r="K26" s="83"/>
      <c r="L26" s="81"/>
      <c r="M26" s="81"/>
      <c r="N26" s="81"/>
      <c r="O26" s="81"/>
      <c r="P26" s="81"/>
      <c r="Q26" s="88"/>
      <c r="R26" s="81">
        <v>6361</v>
      </c>
      <c r="S26" s="81"/>
      <c r="T26" s="81"/>
      <c r="U26" s="81"/>
      <c r="V26" s="81">
        <v>8086</v>
      </c>
      <c r="W26" s="81"/>
      <c r="X26" s="81">
        <v>-11377</v>
      </c>
      <c r="Y26" s="83"/>
      <c r="Z26" s="81">
        <v>29085</v>
      </c>
      <c r="AA26" s="81"/>
      <c r="AB26" s="88"/>
      <c r="AC26" s="81"/>
      <c r="AD26" s="88"/>
      <c r="AE26" s="81"/>
      <c r="AF26" s="88"/>
      <c r="AG26" s="81"/>
      <c r="AH26" s="81"/>
      <c r="AI26" s="81"/>
      <c r="AJ26" s="88"/>
      <c r="AK26" s="81"/>
      <c r="AL26" s="81"/>
      <c r="AM26" s="81"/>
      <c r="AN26" s="88"/>
      <c r="AO26" s="81"/>
      <c r="AP26" s="88"/>
      <c r="AQ26" s="81"/>
      <c r="AR26" s="83"/>
      <c r="AS26" s="81">
        <v>32155</v>
      </c>
      <c r="AT26" s="88"/>
    </row>
    <row r="27" spans="1:46" s="87" customFormat="1" x14ac:dyDescent="0.25">
      <c r="A27" s="89"/>
      <c r="B27" s="99" t="s">
        <v>99</v>
      </c>
      <c r="C27" s="87" t="s">
        <v>126</v>
      </c>
      <c r="D27" s="94" t="s">
        <v>326</v>
      </c>
      <c r="E27" s="83"/>
      <c r="F27" s="81"/>
      <c r="G27" s="81"/>
      <c r="H27" s="81"/>
      <c r="I27" s="81"/>
      <c r="J27" s="81"/>
      <c r="K27" s="83"/>
      <c r="L27" s="81"/>
      <c r="M27" s="81"/>
      <c r="N27" s="81"/>
      <c r="O27" s="81">
        <v>11521</v>
      </c>
      <c r="P27" s="81"/>
      <c r="Q27" s="88"/>
      <c r="R27" s="81">
        <v>7634</v>
      </c>
      <c r="S27" s="81"/>
      <c r="T27" s="81"/>
      <c r="U27" s="81"/>
      <c r="V27" s="81">
        <v>4452</v>
      </c>
      <c r="W27" s="81"/>
      <c r="X27" s="81">
        <v>22660</v>
      </c>
      <c r="Y27" s="83"/>
      <c r="Z27" s="81">
        <v>29798</v>
      </c>
      <c r="AA27" s="81"/>
      <c r="AB27" s="88"/>
      <c r="AC27" s="81"/>
      <c r="AD27" s="88"/>
      <c r="AE27" s="81"/>
      <c r="AF27" s="88"/>
      <c r="AG27" s="81"/>
      <c r="AH27" s="81"/>
      <c r="AI27" s="81"/>
      <c r="AJ27" s="88"/>
      <c r="AK27" s="81"/>
      <c r="AL27" s="81"/>
      <c r="AM27" s="81"/>
      <c r="AN27" s="88"/>
      <c r="AO27" s="81"/>
      <c r="AP27" s="88"/>
      <c r="AQ27" s="81"/>
      <c r="AR27" s="83"/>
      <c r="AS27" s="81">
        <v>76065</v>
      </c>
      <c r="AT27" s="88"/>
    </row>
    <row r="28" spans="1:46" s="87" customFormat="1" x14ac:dyDescent="0.25">
      <c r="A28" s="89"/>
      <c r="B28" s="99" t="s">
        <v>127</v>
      </c>
      <c r="C28" s="87" t="s">
        <v>128</v>
      </c>
      <c r="D28" s="94" t="s">
        <v>325</v>
      </c>
      <c r="E28" s="83"/>
      <c r="F28" s="81"/>
      <c r="G28" s="81"/>
      <c r="H28" s="81"/>
      <c r="I28" s="81"/>
      <c r="J28" s="81"/>
      <c r="K28" s="83"/>
      <c r="L28" s="81"/>
      <c r="M28" s="81"/>
      <c r="N28" s="81"/>
      <c r="O28" s="81"/>
      <c r="P28" s="81"/>
      <c r="Q28" s="88"/>
      <c r="R28" s="81">
        <v>11451</v>
      </c>
      <c r="S28" s="81"/>
      <c r="T28" s="81"/>
      <c r="U28" s="81"/>
      <c r="V28" s="81">
        <v>8911</v>
      </c>
      <c r="W28" s="81"/>
      <c r="X28" s="81">
        <v>22071</v>
      </c>
      <c r="Y28" s="83"/>
      <c r="Z28" s="81">
        <v>45867</v>
      </c>
      <c r="AA28" s="81"/>
      <c r="AB28" s="88"/>
      <c r="AC28" s="81"/>
      <c r="AD28" s="88"/>
      <c r="AE28" s="81"/>
      <c r="AF28" s="88"/>
      <c r="AG28" s="81"/>
      <c r="AH28" s="81"/>
      <c r="AI28" s="81"/>
      <c r="AJ28" s="88"/>
      <c r="AK28" s="81"/>
      <c r="AL28" s="81"/>
      <c r="AM28" s="81"/>
      <c r="AN28" s="88"/>
      <c r="AO28" s="81"/>
      <c r="AP28" s="88"/>
      <c r="AQ28" s="81"/>
      <c r="AR28" s="83"/>
      <c r="AS28" s="81">
        <v>88300</v>
      </c>
      <c r="AT28" s="88"/>
    </row>
    <row r="29" spans="1:46" s="87" customFormat="1" x14ac:dyDescent="0.25">
      <c r="A29" s="89"/>
      <c r="B29" s="99" t="s">
        <v>98</v>
      </c>
      <c r="C29" s="87" t="s">
        <v>287</v>
      </c>
      <c r="D29" s="94" t="s">
        <v>324</v>
      </c>
      <c r="E29" s="83"/>
      <c r="F29" s="81"/>
      <c r="G29" s="81"/>
      <c r="H29" s="81"/>
      <c r="I29" s="81"/>
      <c r="J29" s="81"/>
      <c r="K29" s="83"/>
      <c r="L29" s="81"/>
      <c r="M29" s="81"/>
      <c r="N29" s="81"/>
      <c r="O29" s="81">
        <v>21393</v>
      </c>
      <c r="P29" s="81"/>
      <c r="Q29" s="88"/>
      <c r="R29" s="81">
        <v>14632</v>
      </c>
      <c r="S29" s="81"/>
      <c r="T29" s="81"/>
      <c r="U29" s="81"/>
      <c r="V29" s="81">
        <v>8389</v>
      </c>
      <c r="W29" s="81"/>
      <c r="X29" s="81">
        <v>4344</v>
      </c>
      <c r="Y29" s="83"/>
      <c r="Z29" s="81">
        <v>47601</v>
      </c>
      <c r="AA29" s="81"/>
      <c r="AB29" s="88"/>
      <c r="AC29" s="81"/>
      <c r="AD29" s="88"/>
      <c r="AE29" s="81"/>
      <c r="AF29" s="88"/>
      <c r="AG29" s="81"/>
      <c r="AH29" s="81"/>
      <c r="AI29" s="81"/>
      <c r="AJ29" s="88"/>
      <c r="AK29" s="81"/>
      <c r="AL29" s="81"/>
      <c r="AM29" s="81"/>
      <c r="AN29" s="88"/>
      <c r="AO29" s="81"/>
      <c r="AP29" s="88"/>
      <c r="AQ29" s="81"/>
      <c r="AR29" s="83"/>
      <c r="AS29" s="81">
        <v>96359</v>
      </c>
      <c r="AT29" s="88"/>
    </row>
    <row r="30" spans="1:46" s="87" customFormat="1" x14ac:dyDescent="0.25">
      <c r="A30" s="89"/>
      <c r="B30" s="99" t="s">
        <v>129</v>
      </c>
      <c r="C30" s="87" t="s">
        <v>130</v>
      </c>
      <c r="D30" s="94" t="s">
        <v>328</v>
      </c>
      <c r="E30" s="83"/>
      <c r="F30" s="81"/>
      <c r="G30" s="81"/>
      <c r="H30" s="81"/>
      <c r="I30" s="81"/>
      <c r="J30" s="81"/>
      <c r="K30" s="83"/>
      <c r="L30" s="81"/>
      <c r="M30" s="81"/>
      <c r="N30" s="81"/>
      <c r="O30" s="81"/>
      <c r="P30" s="81"/>
      <c r="Q30" s="88"/>
      <c r="R30" s="81">
        <v>5089</v>
      </c>
      <c r="S30" s="81"/>
      <c r="T30" s="81"/>
      <c r="U30" s="81"/>
      <c r="V30" s="81">
        <v>6243</v>
      </c>
      <c r="W30" s="81"/>
      <c r="X30" s="81">
        <v>4457</v>
      </c>
      <c r="Y30" s="83"/>
      <c r="Z30" s="81">
        <v>25003</v>
      </c>
      <c r="AA30" s="81"/>
      <c r="AB30" s="88"/>
      <c r="AC30" s="81"/>
      <c r="AD30" s="88"/>
      <c r="AE30" s="81"/>
      <c r="AF30" s="88"/>
      <c r="AG30" s="81"/>
      <c r="AH30" s="81"/>
      <c r="AI30" s="81"/>
      <c r="AJ30" s="88"/>
      <c r="AK30" s="81"/>
      <c r="AL30" s="81"/>
      <c r="AM30" s="81"/>
      <c r="AN30" s="88"/>
      <c r="AO30" s="81"/>
      <c r="AP30" s="88"/>
      <c r="AQ30" s="81"/>
      <c r="AR30" s="83"/>
      <c r="AS30" s="81">
        <v>40792</v>
      </c>
      <c r="AT30" s="88"/>
    </row>
    <row r="31" spans="1:46" s="87" customFormat="1" x14ac:dyDescent="0.25">
      <c r="A31" s="89"/>
      <c r="B31" s="99" t="s">
        <v>142</v>
      </c>
      <c r="C31" s="87" t="s">
        <v>143</v>
      </c>
      <c r="D31" s="94" t="s">
        <v>323</v>
      </c>
      <c r="E31" s="83"/>
      <c r="F31" s="81"/>
      <c r="G31" s="81"/>
      <c r="H31" s="81"/>
      <c r="I31" s="81"/>
      <c r="J31" s="81"/>
      <c r="K31" s="83"/>
      <c r="L31" s="81"/>
      <c r="M31" s="81"/>
      <c r="N31" s="81"/>
      <c r="O31" s="81"/>
      <c r="P31" s="81"/>
      <c r="Q31" s="88"/>
      <c r="R31" s="81">
        <v>107670</v>
      </c>
      <c r="S31" s="81"/>
      <c r="T31" s="81"/>
      <c r="U31" s="81"/>
      <c r="V31" s="81">
        <v>17493</v>
      </c>
      <c r="W31" s="81"/>
      <c r="X31" s="81">
        <v>16520</v>
      </c>
      <c r="Y31" s="83"/>
      <c r="Z31" s="81">
        <v>101933</v>
      </c>
      <c r="AA31" s="81"/>
      <c r="AB31" s="88"/>
      <c r="AC31" s="81"/>
      <c r="AD31" s="88"/>
      <c r="AE31" s="81"/>
      <c r="AF31" s="88"/>
      <c r="AG31" s="81"/>
      <c r="AH31" s="81"/>
      <c r="AI31" s="81"/>
      <c r="AJ31" s="88"/>
      <c r="AK31" s="81"/>
      <c r="AL31" s="81"/>
      <c r="AM31" s="81"/>
      <c r="AN31" s="88"/>
      <c r="AO31" s="81"/>
      <c r="AP31" s="88"/>
      <c r="AQ31" s="81"/>
      <c r="AR31" s="83"/>
      <c r="AS31" s="81">
        <v>243616</v>
      </c>
      <c r="AT31" s="88"/>
    </row>
    <row r="32" spans="1:46" s="87" customFormat="1" x14ac:dyDescent="0.25">
      <c r="A32" s="89"/>
      <c r="B32" s="99" t="s">
        <v>174</v>
      </c>
      <c r="C32" s="87" t="s">
        <v>175</v>
      </c>
      <c r="D32" s="94" t="s">
        <v>322</v>
      </c>
      <c r="E32" s="83"/>
      <c r="F32" s="81"/>
      <c r="G32" s="81"/>
      <c r="H32" s="81"/>
      <c r="I32" s="81"/>
      <c r="J32" s="81"/>
      <c r="K32" s="83"/>
      <c r="L32" s="81"/>
      <c r="M32" s="81"/>
      <c r="N32" s="81"/>
      <c r="O32" s="81"/>
      <c r="P32" s="81"/>
      <c r="Q32" s="88"/>
      <c r="R32" s="81">
        <v>-16954</v>
      </c>
      <c r="S32" s="81"/>
      <c r="T32" s="81"/>
      <c r="U32" s="81"/>
      <c r="V32" s="81">
        <v>3</v>
      </c>
      <c r="W32" s="81"/>
      <c r="X32" s="81">
        <v>-63</v>
      </c>
      <c r="Y32" s="83"/>
      <c r="Z32" s="81"/>
      <c r="AA32" s="81"/>
      <c r="AB32" s="88"/>
      <c r="AC32" s="81"/>
      <c r="AD32" s="88"/>
      <c r="AE32" s="81"/>
      <c r="AF32" s="88"/>
      <c r="AG32" s="81"/>
      <c r="AH32" s="81"/>
      <c r="AI32" s="81"/>
      <c r="AJ32" s="88"/>
      <c r="AK32" s="81"/>
      <c r="AL32" s="81"/>
      <c r="AM32" s="81"/>
      <c r="AN32" s="88"/>
      <c r="AO32" s="81"/>
      <c r="AP32" s="88"/>
      <c r="AQ32" s="81"/>
      <c r="AR32" s="83"/>
      <c r="AS32" s="81">
        <v>-17014</v>
      </c>
      <c r="AT32" s="88"/>
    </row>
    <row r="33" spans="1:46" s="87" customFormat="1" x14ac:dyDescent="0.25">
      <c r="A33" s="89"/>
      <c r="B33" s="99" t="s">
        <v>100</v>
      </c>
      <c r="C33" s="87" t="s">
        <v>198</v>
      </c>
      <c r="D33" s="94" t="s">
        <v>321</v>
      </c>
      <c r="E33" s="83"/>
      <c r="F33" s="81"/>
      <c r="G33" s="81"/>
      <c r="H33" s="81"/>
      <c r="I33" s="81"/>
      <c r="J33" s="81"/>
      <c r="K33" s="83"/>
      <c r="L33" s="81"/>
      <c r="M33" s="81"/>
      <c r="N33" s="81"/>
      <c r="O33" s="81"/>
      <c r="P33" s="81"/>
      <c r="Q33" s="88"/>
      <c r="R33" s="81">
        <v>2545</v>
      </c>
      <c r="S33" s="81"/>
      <c r="T33" s="81">
        <v>743103</v>
      </c>
      <c r="U33" s="81"/>
      <c r="V33" s="81">
        <v>2637</v>
      </c>
      <c r="W33" s="81"/>
      <c r="X33" s="81">
        <v>-9392</v>
      </c>
      <c r="Y33" s="83"/>
      <c r="Z33" s="81">
        <v>4737</v>
      </c>
      <c r="AA33" s="81"/>
      <c r="AB33" s="88"/>
      <c r="AC33" s="81"/>
      <c r="AD33" s="88"/>
      <c r="AE33" s="81"/>
      <c r="AF33" s="88"/>
      <c r="AG33" s="81"/>
      <c r="AH33" s="81"/>
      <c r="AI33" s="81"/>
      <c r="AJ33" s="88"/>
      <c r="AK33" s="81"/>
      <c r="AL33" s="81"/>
      <c r="AM33" s="81"/>
      <c r="AN33" s="88"/>
      <c r="AO33" s="81"/>
      <c r="AP33" s="88"/>
      <c r="AQ33" s="81"/>
      <c r="AR33" s="83"/>
      <c r="AS33" s="81">
        <v>743630</v>
      </c>
      <c r="AT33" s="88"/>
    </row>
    <row r="34" spans="1:46" s="87" customFormat="1" x14ac:dyDescent="0.25">
      <c r="A34" s="89"/>
      <c r="B34" s="99" t="s">
        <v>218</v>
      </c>
      <c r="C34" s="87" t="s">
        <v>280</v>
      </c>
      <c r="D34" s="94" t="s">
        <v>320</v>
      </c>
      <c r="E34" s="83"/>
      <c r="F34" s="81"/>
      <c r="G34" s="81"/>
      <c r="H34" s="81"/>
      <c r="I34" s="81"/>
      <c r="J34" s="81"/>
      <c r="K34" s="83"/>
      <c r="L34" s="81"/>
      <c r="M34" s="81"/>
      <c r="N34" s="81"/>
      <c r="O34" s="81"/>
      <c r="P34" s="81"/>
      <c r="Q34" s="88"/>
      <c r="R34" s="81">
        <v>69037</v>
      </c>
      <c r="S34" s="81"/>
      <c r="T34" s="81"/>
      <c r="U34" s="81"/>
      <c r="V34" s="81">
        <v>-19272</v>
      </c>
      <c r="W34" s="81"/>
      <c r="X34" s="81"/>
      <c r="Y34" s="83"/>
      <c r="Z34" s="81"/>
      <c r="AA34" s="81"/>
      <c r="AB34" s="88"/>
      <c r="AC34" s="81"/>
      <c r="AD34" s="88"/>
      <c r="AE34" s="81"/>
      <c r="AF34" s="88"/>
      <c r="AG34" s="81"/>
      <c r="AH34" s="81"/>
      <c r="AI34" s="81"/>
      <c r="AJ34" s="88"/>
      <c r="AK34" s="81"/>
      <c r="AL34" s="81"/>
      <c r="AM34" s="81"/>
      <c r="AN34" s="88"/>
      <c r="AO34" s="81"/>
      <c r="AP34" s="88"/>
      <c r="AQ34" s="81"/>
      <c r="AR34" s="83"/>
      <c r="AS34" s="81">
        <v>49765</v>
      </c>
      <c r="AT34" s="88"/>
    </row>
    <row r="35" spans="1:46" s="87" customFormat="1" x14ac:dyDescent="0.25">
      <c r="A35" s="90"/>
      <c r="B35" s="99" t="s">
        <v>60</v>
      </c>
      <c r="C35" s="87" t="s">
        <v>288</v>
      </c>
      <c r="D35" s="94" t="s">
        <v>319</v>
      </c>
      <c r="E35" s="83"/>
      <c r="F35" s="81"/>
      <c r="G35" s="81"/>
      <c r="H35" s="81"/>
      <c r="I35" s="81">
        <v>3695010</v>
      </c>
      <c r="J35" s="81"/>
      <c r="K35" s="83"/>
      <c r="L35" s="81"/>
      <c r="M35" s="81"/>
      <c r="N35" s="81"/>
      <c r="O35" s="81"/>
      <c r="P35" s="81"/>
      <c r="Q35" s="88"/>
      <c r="R35" s="81"/>
      <c r="S35" s="81"/>
      <c r="T35" s="81"/>
      <c r="U35" s="81"/>
      <c r="V35" s="81"/>
      <c r="W35" s="81"/>
      <c r="X35" s="81"/>
      <c r="Y35" s="83"/>
      <c r="Z35" s="81"/>
      <c r="AA35" s="81"/>
      <c r="AB35" s="88"/>
      <c r="AC35" s="81"/>
      <c r="AD35" s="88"/>
      <c r="AE35" s="81"/>
      <c r="AF35" s="88"/>
      <c r="AG35" s="81"/>
      <c r="AH35" s="81"/>
      <c r="AI35" s="81"/>
      <c r="AJ35" s="88"/>
      <c r="AK35" s="81"/>
      <c r="AL35" s="81"/>
      <c r="AM35" s="81"/>
      <c r="AN35" s="88"/>
      <c r="AO35" s="81">
        <v>220758</v>
      </c>
      <c r="AP35" s="88"/>
      <c r="AQ35" s="81">
        <v>2506865</v>
      </c>
      <c r="AR35" s="83"/>
      <c r="AS35" s="81">
        <v>6422633</v>
      </c>
      <c r="AT35" s="88"/>
    </row>
    <row r="36" spans="1:46" s="87" customFormat="1" x14ac:dyDescent="0.25">
      <c r="A36" s="91" t="s">
        <v>55</v>
      </c>
      <c r="B36" s="100"/>
      <c r="C36" s="91"/>
      <c r="D36" s="93"/>
      <c r="E36" s="86"/>
      <c r="F36" s="82">
        <f>SUM(F26:F35)</f>
        <v>0</v>
      </c>
      <c r="G36" s="82">
        <f t="shared" ref="G36:J36" si="3">SUM(G26:G35)</f>
        <v>0</v>
      </c>
      <c r="H36" s="82">
        <f t="shared" si="3"/>
        <v>0</v>
      </c>
      <c r="I36" s="82">
        <f t="shared" si="3"/>
        <v>3695010</v>
      </c>
      <c r="J36" s="82">
        <f t="shared" si="3"/>
        <v>0</v>
      </c>
      <c r="K36" s="86"/>
      <c r="L36" s="82">
        <f t="shared" ref="L36:X36" si="4">SUM(L26:L35)</f>
        <v>0</v>
      </c>
      <c r="M36" s="82">
        <f t="shared" si="4"/>
        <v>0</v>
      </c>
      <c r="N36" s="82">
        <f t="shared" si="4"/>
        <v>0</v>
      </c>
      <c r="O36" s="82">
        <f t="shared" si="4"/>
        <v>32914</v>
      </c>
      <c r="P36" s="82">
        <f t="shared" si="4"/>
        <v>0</v>
      </c>
      <c r="Q36" s="92">
        <f t="shared" si="4"/>
        <v>0</v>
      </c>
      <c r="R36" s="82">
        <f t="shared" si="4"/>
        <v>207465</v>
      </c>
      <c r="S36" s="82">
        <f t="shared" si="4"/>
        <v>0</v>
      </c>
      <c r="T36" s="82">
        <f t="shared" si="4"/>
        <v>743103</v>
      </c>
      <c r="U36" s="82">
        <f t="shared" si="4"/>
        <v>0</v>
      </c>
      <c r="V36" s="82">
        <f t="shared" si="4"/>
        <v>36942</v>
      </c>
      <c r="W36" s="82">
        <f t="shared" si="4"/>
        <v>0</v>
      </c>
      <c r="X36" s="82">
        <f t="shared" si="4"/>
        <v>49220</v>
      </c>
      <c r="Y36" s="86"/>
      <c r="Z36" s="82">
        <f t="shared" ref="Z36:AQ36" si="5">SUM(Z26:Z35)</f>
        <v>284024</v>
      </c>
      <c r="AA36" s="82">
        <f t="shared" si="5"/>
        <v>0</v>
      </c>
      <c r="AB36" s="92">
        <f t="shared" si="5"/>
        <v>0</v>
      </c>
      <c r="AC36" s="82">
        <f t="shared" si="5"/>
        <v>0</v>
      </c>
      <c r="AD36" s="92">
        <f t="shared" si="5"/>
        <v>0</v>
      </c>
      <c r="AE36" s="82">
        <f t="shared" si="5"/>
        <v>0</v>
      </c>
      <c r="AF36" s="92">
        <f t="shared" si="5"/>
        <v>0</v>
      </c>
      <c r="AG36" s="82">
        <f t="shared" si="5"/>
        <v>0</v>
      </c>
      <c r="AH36" s="82">
        <f t="shared" si="5"/>
        <v>0</v>
      </c>
      <c r="AI36" s="82">
        <f t="shared" si="5"/>
        <v>0</v>
      </c>
      <c r="AJ36" s="92">
        <f t="shared" si="5"/>
        <v>0</v>
      </c>
      <c r="AK36" s="82">
        <f t="shared" si="5"/>
        <v>0</v>
      </c>
      <c r="AL36" s="82">
        <f t="shared" si="5"/>
        <v>0</v>
      </c>
      <c r="AM36" s="82">
        <f t="shared" si="5"/>
        <v>0</v>
      </c>
      <c r="AN36" s="92">
        <f t="shared" si="5"/>
        <v>0</v>
      </c>
      <c r="AO36" s="82">
        <f t="shared" si="5"/>
        <v>220758</v>
      </c>
      <c r="AP36" s="92">
        <f t="shared" si="5"/>
        <v>0</v>
      </c>
      <c r="AQ36" s="82">
        <f t="shared" si="5"/>
        <v>2506865</v>
      </c>
      <c r="AR36" s="86"/>
      <c r="AS36" s="82">
        <f t="shared" ref="AS36:AT36" si="6">SUM(AS26:AS35)</f>
        <v>7776301</v>
      </c>
      <c r="AT36" s="92">
        <f t="shared" si="6"/>
        <v>0</v>
      </c>
    </row>
    <row r="37" spans="1:46" s="87" customFormat="1" x14ac:dyDescent="0.25">
      <c r="A37" s="90" t="s">
        <v>16</v>
      </c>
      <c r="B37" s="99" t="s">
        <v>79</v>
      </c>
      <c r="C37" s="87" t="s">
        <v>137</v>
      </c>
      <c r="D37" s="94" t="s">
        <v>318</v>
      </c>
      <c r="E37" s="83"/>
      <c r="F37" s="81"/>
      <c r="G37" s="81"/>
      <c r="H37" s="81"/>
      <c r="I37" s="81"/>
      <c r="J37" s="81"/>
      <c r="K37" s="83"/>
      <c r="L37" s="81"/>
      <c r="M37" s="81"/>
      <c r="N37" s="81"/>
      <c r="O37" s="81"/>
      <c r="P37" s="81"/>
      <c r="Q37" s="88"/>
      <c r="R37" s="81">
        <v>69117</v>
      </c>
      <c r="S37" s="81"/>
      <c r="T37" s="81"/>
      <c r="U37" s="81"/>
      <c r="V37" s="81">
        <v>-18834</v>
      </c>
      <c r="W37" s="81"/>
      <c r="X37" s="81">
        <v>-24814</v>
      </c>
      <c r="Y37" s="83"/>
      <c r="Z37" s="81">
        <v>256264</v>
      </c>
      <c r="AA37" s="81"/>
      <c r="AB37" s="88"/>
      <c r="AC37" s="81"/>
      <c r="AD37" s="88"/>
      <c r="AE37" s="81"/>
      <c r="AF37" s="88"/>
      <c r="AG37" s="81"/>
      <c r="AH37" s="81"/>
      <c r="AI37" s="81"/>
      <c r="AJ37" s="88"/>
      <c r="AK37" s="81"/>
      <c r="AL37" s="81"/>
      <c r="AM37" s="81"/>
      <c r="AN37" s="88"/>
      <c r="AO37" s="81"/>
      <c r="AP37" s="88"/>
      <c r="AQ37" s="81"/>
      <c r="AR37" s="83"/>
      <c r="AS37" s="81">
        <v>281733</v>
      </c>
      <c r="AT37" s="88">
        <v>0</v>
      </c>
    </row>
    <row r="38" spans="1:46" s="87" customFormat="1" x14ac:dyDescent="0.25">
      <c r="A38" s="91" t="s">
        <v>38</v>
      </c>
      <c r="B38" s="100"/>
      <c r="C38" s="91"/>
      <c r="D38" s="93"/>
      <c r="E38" s="86"/>
      <c r="F38" s="82">
        <f>SUM(F37)</f>
        <v>0</v>
      </c>
      <c r="G38" s="82">
        <f t="shared" ref="G38:AT38" si="7">SUM(G37)</f>
        <v>0</v>
      </c>
      <c r="H38" s="82">
        <f t="shared" si="7"/>
        <v>0</v>
      </c>
      <c r="I38" s="82">
        <f t="shared" si="7"/>
        <v>0</v>
      </c>
      <c r="J38" s="82">
        <f t="shared" si="7"/>
        <v>0</v>
      </c>
      <c r="K38" s="86"/>
      <c r="L38" s="82">
        <f t="shared" si="7"/>
        <v>0</v>
      </c>
      <c r="M38" s="82">
        <f t="shared" si="7"/>
        <v>0</v>
      </c>
      <c r="N38" s="82">
        <f t="shared" si="7"/>
        <v>0</v>
      </c>
      <c r="O38" s="82">
        <f t="shared" si="7"/>
        <v>0</v>
      </c>
      <c r="P38" s="82">
        <f t="shared" si="7"/>
        <v>0</v>
      </c>
      <c r="Q38" s="92">
        <f t="shared" si="7"/>
        <v>0</v>
      </c>
      <c r="R38" s="82">
        <f t="shared" si="7"/>
        <v>69117</v>
      </c>
      <c r="S38" s="82">
        <f t="shared" si="7"/>
        <v>0</v>
      </c>
      <c r="T38" s="82">
        <f t="shared" si="7"/>
        <v>0</v>
      </c>
      <c r="U38" s="82">
        <f t="shared" si="7"/>
        <v>0</v>
      </c>
      <c r="V38" s="82">
        <f t="shared" si="7"/>
        <v>-18834</v>
      </c>
      <c r="W38" s="82">
        <f t="shared" si="7"/>
        <v>0</v>
      </c>
      <c r="X38" s="82">
        <f t="shared" si="7"/>
        <v>-24814</v>
      </c>
      <c r="Y38" s="86"/>
      <c r="Z38" s="82">
        <f t="shared" si="7"/>
        <v>256264</v>
      </c>
      <c r="AA38" s="82">
        <f t="shared" si="7"/>
        <v>0</v>
      </c>
      <c r="AB38" s="92">
        <f t="shared" si="7"/>
        <v>0</v>
      </c>
      <c r="AC38" s="82">
        <f t="shared" si="7"/>
        <v>0</v>
      </c>
      <c r="AD38" s="92">
        <f t="shared" si="7"/>
        <v>0</v>
      </c>
      <c r="AE38" s="82">
        <f t="shared" si="7"/>
        <v>0</v>
      </c>
      <c r="AF38" s="92">
        <f t="shared" si="7"/>
        <v>0</v>
      </c>
      <c r="AG38" s="82">
        <f t="shared" si="7"/>
        <v>0</v>
      </c>
      <c r="AH38" s="82">
        <f t="shared" si="7"/>
        <v>0</v>
      </c>
      <c r="AI38" s="82">
        <f t="shared" si="7"/>
        <v>0</v>
      </c>
      <c r="AJ38" s="92">
        <f t="shared" si="7"/>
        <v>0</v>
      </c>
      <c r="AK38" s="82">
        <f t="shared" si="7"/>
        <v>0</v>
      </c>
      <c r="AL38" s="82">
        <f t="shared" si="7"/>
        <v>0</v>
      </c>
      <c r="AM38" s="82">
        <f t="shared" si="7"/>
        <v>0</v>
      </c>
      <c r="AN38" s="92">
        <f t="shared" si="7"/>
        <v>0</v>
      </c>
      <c r="AO38" s="82">
        <f t="shared" si="7"/>
        <v>0</v>
      </c>
      <c r="AP38" s="92">
        <f t="shared" si="7"/>
        <v>0</v>
      </c>
      <c r="AQ38" s="82">
        <f t="shared" si="7"/>
        <v>0</v>
      </c>
      <c r="AR38" s="86"/>
      <c r="AS38" s="82">
        <f t="shared" si="7"/>
        <v>281733</v>
      </c>
      <c r="AT38" s="92">
        <f t="shared" si="7"/>
        <v>0</v>
      </c>
    </row>
    <row r="39" spans="1:46" s="87" customFormat="1" x14ac:dyDescent="0.25">
      <c r="A39" s="89" t="s">
        <v>17</v>
      </c>
      <c r="B39" s="99" t="s">
        <v>101</v>
      </c>
      <c r="C39" s="87" t="s">
        <v>144</v>
      </c>
      <c r="D39" s="94" t="s">
        <v>317</v>
      </c>
      <c r="E39" s="83"/>
      <c r="F39" s="81"/>
      <c r="G39" s="81">
        <v>11600</v>
      </c>
      <c r="H39" s="81"/>
      <c r="I39" s="81"/>
      <c r="J39" s="81"/>
      <c r="K39" s="83"/>
      <c r="L39" s="81">
        <v>1428</v>
      </c>
      <c r="M39" s="81"/>
      <c r="N39" s="81"/>
      <c r="O39" s="81"/>
      <c r="P39" s="81"/>
      <c r="Q39" s="88"/>
      <c r="R39" s="81">
        <v>82191</v>
      </c>
      <c r="S39" s="81"/>
      <c r="T39" s="81"/>
      <c r="U39" s="81"/>
      <c r="V39" s="81">
        <v>16466</v>
      </c>
      <c r="W39" s="81"/>
      <c r="X39" s="81">
        <v>-81759</v>
      </c>
      <c r="Y39" s="83"/>
      <c r="Z39" s="81">
        <v>304516</v>
      </c>
      <c r="AA39" s="81"/>
      <c r="AB39" s="88"/>
      <c r="AC39" s="81"/>
      <c r="AD39" s="88"/>
      <c r="AE39" s="81"/>
      <c r="AF39" s="88"/>
      <c r="AG39" s="81"/>
      <c r="AH39" s="81"/>
      <c r="AI39" s="81"/>
      <c r="AJ39" s="88"/>
      <c r="AK39" s="81"/>
      <c r="AL39" s="81"/>
      <c r="AM39" s="81"/>
      <c r="AN39" s="88"/>
      <c r="AO39" s="81"/>
      <c r="AP39" s="88"/>
      <c r="AQ39" s="81"/>
      <c r="AR39" s="83"/>
      <c r="AS39" s="81">
        <v>334442</v>
      </c>
      <c r="AT39" s="88"/>
    </row>
    <row r="40" spans="1:46" s="87" customFormat="1" x14ac:dyDescent="0.25">
      <c r="A40" s="89"/>
      <c r="B40" s="99" t="s">
        <v>145</v>
      </c>
      <c r="C40" s="87" t="s">
        <v>146</v>
      </c>
      <c r="D40" s="94" t="s">
        <v>316</v>
      </c>
      <c r="E40" s="83"/>
      <c r="F40" s="81"/>
      <c r="G40" s="81"/>
      <c r="H40" s="81"/>
      <c r="I40" s="81"/>
      <c r="J40" s="81"/>
      <c r="K40" s="83"/>
      <c r="L40" s="81"/>
      <c r="M40" s="81"/>
      <c r="N40" s="81"/>
      <c r="O40" s="81"/>
      <c r="P40" s="81"/>
      <c r="Q40" s="88"/>
      <c r="R40" s="81">
        <v>17808</v>
      </c>
      <c r="S40" s="81"/>
      <c r="T40" s="81"/>
      <c r="U40" s="81"/>
      <c r="V40" s="81">
        <v>4072</v>
      </c>
      <c r="W40" s="81"/>
      <c r="X40" s="81">
        <v>5582</v>
      </c>
      <c r="Y40" s="83"/>
      <c r="Z40" s="81">
        <v>61753</v>
      </c>
      <c r="AA40" s="81"/>
      <c r="AB40" s="88"/>
      <c r="AC40" s="81"/>
      <c r="AD40" s="88"/>
      <c r="AE40" s="81"/>
      <c r="AF40" s="88"/>
      <c r="AG40" s="81"/>
      <c r="AH40" s="81"/>
      <c r="AI40" s="81"/>
      <c r="AJ40" s="88"/>
      <c r="AK40" s="81"/>
      <c r="AL40" s="81"/>
      <c r="AM40" s="81"/>
      <c r="AN40" s="88"/>
      <c r="AO40" s="81"/>
      <c r="AP40" s="88"/>
      <c r="AQ40" s="81"/>
      <c r="AR40" s="83"/>
      <c r="AS40" s="81">
        <v>89215</v>
      </c>
      <c r="AT40" s="88"/>
    </row>
    <row r="41" spans="1:46" s="87" customFormat="1" x14ac:dyDescent="0.25">
      <c r="A41" s="89"/>
      <c r="B41" s="99" t="s">
        <v>147</v>
      </c>
      <c r="C41" s="87" t="s">
        <v>148</v>
      </c>
      <c r="D41" s="94" t="s">
        <v>315</v>
      </c>
      <c r="E41" s="83"/>
      <c r="F41" s="81"/>
      <c r="G41" s="81"/>
      <c r="H41" s="81"/>
      <c r="I41" s="81"/>
      <c r="J41" s="81"/>
      <c r="K41" s="83"/>
      <c r="L41" s="81"/>
      <c r="M41" s="81"/>
      <c r="N41" s="81"/>
      <c r="O41" s="81"/>
      <c r="P41" s="81"/>
      <c r="Q41" s="88"/>
      <c r="R41" s="81">
        <v>17808</v>
      </c>
      <c r="S41" s="81"/>
      <c r="T41" s="81"/>
      <c r="U41" s="81"/>
      <c r="V41" s="81">
        <v>5504</v>
      </c>
      <c r="W41" s="81"/>
      <c r="X41" s="81">
        <v>-13330</v>
      </c>
      <c r="Y41" s="83"/>
      <c r="Z41" s="81">
        <v>49844</v>
      </c>
      <c r="AA41" s="81"/>
      <c r="AB41" s="88"/>
      <c r="AC41" s="81"/>
      <c r="AD41" s="88"/>
      <c r="AE41" s="81"/>
      <c r="AF41" s="88"/>
      <c r="AG41" s="81"/>
      <c r="AH41" s="81"/>
      <c r="AI41" s="81"/>
      <c r="AJ41" s="88"/>
      <c r="AK41" s="81"/>
      <c r="AL41" s="81"/>
      <c r="AM41" s="81"/>
      <c r="AN41" s="88"/>
      <c r="AO41" s="81"/>
      <c r="AP41" s="88"/>
      <c r="AQ41" s="81"/>
      <c r="AR41" s="83"/>
      <c r="AS41" s="81">
        <v>59826</v>
      </c>
      <c r="AT41" s="88"/>
    </row>
    <row r="42" spans="1:46" s="87" customFormat="1" x14ac:dyDescent="0.25">
      <c r="A42" s="89"/>
      <c r="B42" s="99" t="s">
        <v>149</v>
      </c>
      <c r="C42" s="87" t="s">
        <v>150</v>
      </c>
      <c r="D42" s="94" t="s">
        <v>314</v>
      </c>
      <c r="E42" s="83"/>
      <c r="F42" s="81"/>
      <c r="G42" s="81"/>
      <c r="H42" s="81"/>
      <c r="I42" s="81"/>
      <c r="J42" s="81"/>
      <c r="K42" s="83"/>
      <c r="L42" s="81"/>
      <c r="M42" s="81"/>
      <c r="N42" s="81"/>
      <c r="O42" s="81"/>
      <c r="P42" s="81"/>
      <c r="Q42" s="88"/>
      <c r="R42" s="81">
        <v>2545</v>
      </c>
      <c r="S42" s="81"/>
      <c r="T42" s="81"/>
      <c r="U42" s="81"/>
      <c r="V42" s="81">
        <v>1709</v>
      </c>
      <c r="W42" s="81"/>
      <c r="X42" s="81">
        <v>-28037</v>
      </c>
      <c r="Y42" s="83"/>
      <c r="Z42" s="81">
        <v>5820</v>
      </c>
      <c r="AA42" s="81"/>
      <c r="AB42" s="88"/>
      <c r="AC42" s="81"/>
      <c r="AD42" s="88"/>
      <c r="AE42" s="81"/>
      <c r="AF42" s="88"/>
      <c r="AG42" s="81"/>
      <c r="AH42" s="81"/>
      <c r="AI42" s="81"/>
      <c r="AJ42" s="88"/>
      <c r="AK42" s="81"/>
      <c r="AL42" s="81"/>
      <c r="AM42" s="81"/>
      <c r="AN42" s="88"/>
      <c r="AO42" s="81"/>
      <c r="AP42" s="88"/>
      <c r="AQ42" s="81"/>
      <c r="AR42" s="83"/>
      <c r="AS42" s="81">
        <v>-17963</v>
      </c>
      <c r="AT42" s="88"/>
    </row>
    <row r="43" spans="1:46" s="87" customFormat="1" x14ac:dyDescent="0.25">
      <c r="A43" s="89"/>
      <c r="B43" s="99" t="s">
        <v>151</v>
      </c>
      <c r="C43" s="87" t="s">
        <v>152</v>
      </c>
      <c r="D43" s="94" t="s">
        <v>313</v>
      </c>
      <c r="E43" s="83"/>
      <c r="F43" s="81"/>
      <c r="G43" s="81"/>
      <c r="H43" s="81"/>
      <c r="I43" s="81"/>
      <c r="J43" s="81"/>
      <c r="K43" s="83"/>
      <c r="L43" s="81"/>
      <c r="M43" s="81"/>
      <c r="N43" s="81"/>
      <c r="O43" s="81"/>
      <c r="P43" s="81"/>
      <c r="Q43" s="88"/>
      <c r="R43" s="81">
        <v>1272</v>
      </c>
      <c r="S43" s="81"/>
      <c r="T43" s="81"/>
      <c r="U43" s="81"/>
      <c r="V43" s="81">
        <v>309</v>
      </c>
      <c r="W43" s="81"/>
      <c r="X43" s="81">
        <v>-61</v>
      </c>
      <c r="Y43" s="83"/>
      <c r="Z43" s="81">
        <v>5539</v>
      </c>
      <c r="AA43" s="81"/>
      <c r="AB43" s="88"/>
      <c r="AC43" s="81"/>
      <c r="AD43" s="88"/>
      <c r="AE43" s="81"/>
      <c r="AF43" s="88"/>
      <c r="AG43" s="81"/>
      <c r="AH43" s="81"/>
      <c r="AI43" s="81"/>
      <c r="AJ43" s="88"/>
      <c r="AK43" s="81"/>
      <c r="AL43" s="81"/>
      <c r="AM43" s="81"/>
      <c r="AN43" s="88"/>
      <c r="AO43" s="81"/>
      <c r="AP43" s="88"/>
      <c r="AQ43" s="81"/>
      <c r="AR43" s="83"/>
      <c r="AS43" s="81">
        <v>7059</v>
      </c>
      <c r="AT43" s="88"/>
    </row>
    <row r="44" spans="1:46" s="87" customFormat="1" x14ac:dyDescent="0.25">
      <c r="A44" s="89"/>
      <c r="B44" s="99" t="s">
        <v>109</v>
      </c>
      <c r="C44" s="87" t="s">
        <v>153</v>
      </c>
      <c r="D44" s="94" t="s">
        <v>312</v>
      </c>
      <c r="E44" s="83"/>
      <c r="F44" s="81"/>
      <c r="G44" s="81">
        <v>111490</v>
      </c>
      <c r="H44" s="81"/>
      <c r="I44" s="81"/>
      <c r="J44" s="81"/>
      <c r="K44" s="83"/>
      <c r="L44" s="81">
        <v>13725</v>
      </c>
      <c r="M44" s="81"/>
      <c r="N44" s="81"/>
      <c r="O44" s="81"/>
      <c r="P44" s="81"/>
      <c r="Q44" s="88"/>
      <c r="R44" s="81">
        <v>233974</v>
      </c>
      <c r="S44" s="81"/>
      <c r="T44" s="81"/>
      <c r="U44" s="81"/>
      <c r="V44" s="81">
        <v>44920</v>
      </c>
      <c r="W44" s="81"/>
      <c r="X44" s="81">
        <v>-190249</v>
      </c>
      <c r="Y44" s="83"/>
      <c r="Z44" s="81">
        <v>744239</v>
      </c>
      <c r="AA44" s="81"/>
      <c r="AB44" s="88"/>
      <c r="AC44" s="81"/>
      <c r="AD44" s="88"/>
      <c r="AE44" s="81"/>
      <c r="AF44" s="88"/>
      <c r="AG44" s="81"/>
      <c r="AH44" s="81"/>
      <c r="AI44" s="81"/>
      <c r="AJ44" s="88"/>
      <c r="AK44" s="81"/>
      <c r="AL44" s="81"/>
      <c r="AM44" s="81"/>
      <c r="AN44" s="88"/>
      <c r="AO44" s="81"/>
      <c r="AP44" s="88"/>
      <c r="AQ44" s="81"/>
      <c r="AR44" s="83"/>
      <c r="AS44" s="81">
        <v>958099</v>
      </c>
      <c r="AT44" s="88"/>
    </row>
    <row r="45" spans="1:46" s="87" customFormat="1" x14ac:dyDescent="0.25">
      <c r="A45" s="89"/>
      <c r="B45" s="99" t="s">
        <v>90</v>
      </c>
      <c r="C45" s="87" t="s">
        <v>154</v>
      </c>
      <c r="D45" s="94" t="s">
        <v>311</v>
      </c>
      <c r="E45" s="83"/>
      <c r="F45" s="81"/>
      <c r="G45" s="81">
        <v>108650</v>
      </c>
      <c r="H45" s="81"/>
      <c r="I45" s="81"/>
      <c r="J45" s="81"/>
      <c r="K45" s="83"/>
      <c r="L45" s="81">
        <v>37878</v>
      </c>
      <c r="M45" s="81"/>
      <c r="N45" s="81"/>
      <c r="O45" s="81"/>
      <c r="P45" s="81"/>
      <c r="Q45" s="88"/>
      <c r="R45" s="81">
        <v>390145</v>
      </c>
      <c r="S45" s="81"/>
      <c r="T45" s="81"/>
      <c r="U45" s="81"/>
      <c r="V45" s="81">
        <v>71666</v>
      </c>
      <c r="W45" s="81"/>
      <c r="X45" s="81">
        <v>-780454</v>
      </c>
      <c r="Y45" s="83"/>
      <c r="Z45" s="81">
        <v>1041401</v>
      </c>
      <c r="AA45" s="81">
        <v>64000</v>
      </c>
      <c r="AB45" s="88">
        <v>2</v>
      </c>
      <c r="AC45" s="81"/>
      <c r="AD45" s="88"/>
      <c r="AE45" s="81"/>
      <c r="AF45" s="88"/>
      <c r="AG45" s="81"/>
      <c r="AH45" s="81"/>
      <c r="AI45" s="81"/>
      <c r="AJ45" s="88"/>
      <c r="AK45" s="81"/>
      <c r="AL45" s="81"/>
      <c r="AM45" s="81"/>
      <c r="AN45" s="88"/>
      <c r="AO45" s="81"/>
      <c r="AP45" s="88"/>
      <c r="AQ45" s="81"/>
      <c r="AR45" s="83"/>
      <c r="AS45" s="81">
        <v>933286</v>
      </c>
      <c r="AT45" s="88">
        <v>2</v>
      </c>
    </row>
    <row r="46" spans="1:46" s="87" customFormat="1" x14ac:dyDescent="0.25">
      <c r="A46" s="89"/>
      <c r="B46" s="99" t="s">
        <v>80</v>
      </c>
      <c r="C46" s="87" t="s">
        <v>155</v>
      </c>
      <c r="D46" s="94" t="s">
        <v>310</v>
      </c>
      <c r="E46" s="83"/>
      <c r="F46" s="81"/>
      <c r="G46" s="81">
        <v>13000</v>
      </c>
      <c r="H46" s="81">
        <v>2626606</v>
      </c>
      <c r="I46" s="81"/>
      <c r="J46" s="81"/>
      <c r="K46" s="83"/>
      <c r="L46" s="81">
        <v>1601</v>
      </c>
      <c r="M46" s="81"/>
      <c r="N46" s="81"/>
      <c r="O46" s="81"/>
      <c r="P46" s="81"/>
      <c r="Q46" s="88"/>
      <c r="R46" s="81">
        <v>106044</v>
      </c>
      <c r="S46" s="81"/>
      <c r="T46" s="81"/>
      <c r="U46" s="81"/>
      <c r="V46" s="81">
        <v>15501</v>
      </c>
      <c r="W46" s="81"/>
      <c r="X46" s="81">
        <v>87495</v>
      </c>
      <c r="Y46" s="83"/>
      <c r="Z46" s="81">
        <v>361387</v>
      </c>
      <c r="AA46" s="81"/>
      <c r="AB46" s="88"/>
      <c r="AC46" s="81"/>
      <c r="AD46" s="88"/>
      <c r="AE46" s="81"/>
      <c r="AF46" s="88"/>
      <c r="AG46" s="81"/>
      <c r="AH46" s="81"/>
      <c r="AI46" s="81"/>
      <c r="AJ46" s="88"/>
      <c r="AK46" s="81"/>
      <c r="AL46" s="81"/>
      <c r="AM46" s="81"/>
      <c r="AN46" s="88"/>
      <c r="AO46" s="81"/>
      <c r="AP46" s="88"/>
      <c r="AQ46" s="81"/>
      <c r="AR46" s="83"/>
      <c r="AS46" s="81">
        <v>3211634</v>
      </c>
      <c r="AT46" s="88"/>
    </row>
    <row r="47" spans="1:46" s="87" customFormat="1" x14ac:dyDescent="0.25">
      <c r="A47" s="89"/>
      <c r="B47" s="99" t="s">
        <v>106</v>
      </c>
      <c r="C47" s="87" t="s">
        <v>156</v>
      </c>
      <c r="D47" s="94" t="s">
        <v>309</v>
      </c>
      <c r="E47" s="83"/>
      <c r="F47" s="81"/>
      <c r="G47" s="81">
        <v>14400</v>
      </c>
      <c r="H47" s="81"/>
      <c r="I47" s="81"/>
      <c r="J47" s="81"/>
      <c r="K47" s="83"/>
      <c r="L47" s="81">
        <v>1772</v>
      </c>
      <c r="M47" s="81"/>
      <c r="N47" s="81"/>
      <c r="O47" s="81"/>
      <c r="P47" s="81"/>
      <c r="Q47" s="88"/>
      <c r="R47" s="81">
        <v>27989</v>
      </c>
      <c r="S47" s="81"/>
      <c r="T47" s="81"/>
      <c r="U47" s="81"/>
      <c r="V47" s="81">
        <v>6150</v>
      </c>
      <c r="W47" s="81"/>
      <c r="X47" s="81">
        <v>3476</v>
      </c>
      <c r="Y47" s="83"/>
      <c r="Z47" s="81">
        <v>102643</v>
      </c>
      <c r="AA47" s="81"/>
      <c r="AB47" s="88"/>
      <c r="AC47" s="81"/>
      <c r="AD47" s="88"/>
      <c r="AE47" s="81"/>
      <c r="AF47" s="88"/>
      <c r="AG47" s="81"/>
      <c r="AH47" s="81"/>
      <c r="AI47" s="81"/>
      <c r="AJ47" s="88"/>
      <c r="AK47" s="81"/>
      <c r="AL47" s="81"/>
      <c r="AM47" s="81"/>
      <c r="AN47" s="88"/>
      <c r="AO47" s="81"/>
      <c r="AP47" s="88"/>
      <c r="AQ47" s="81"/>
      <c r="AR47" s="83"/>
      <c r="AS47" s="81">
        <v>156430</v>
      </c>
      <c r="AT47" s="88"/>
    </row>
    <row r="48" spans="1:46" s="87" customFormat="1" x14ac:dyDescent="0.25">
      <c r="A48" s="89"/>
      <c r="B48" s="99" t="s">
        <v>105</v>
      </c>
      <c r="C48" s="87" t="s">
        <v>157</v>
      </c>
      <c r="D48" s="94" t="s">
        <v>308</v>
      </c>
      <c r="E48" s="83"/>
      <c r="F48" s="81"/>
      <c r="G48" s="81">
        <v>40300</v>
      </c>
      <c r="H48" s="81"/>
      <c r="I48" s="81"/>
      <c r="J48" s="81"/>
      <c r="K48" s="83"/>
      <c r="L48" s="81"/>
      <c r="M48" s="81"/>
      <c r="N48" s="81"/>
      <c r="O48" s="81"/>
      <c r="P48" s="81"/>
      <c r="Q48" s="88"/>
      <c r="R48" s="81">
        <v>209954</v>
      </c>
      <c r="S48" s="81"/>
      <c r="T48" s="81"/>
      <c r="U48" s="81"/>
      <c r="V48" s="81">
        <v>44328</v>
      </c>
      <c r="W48" s="81"/>
      <c r="X48" s="81">
        <v>-107841</v>
      </c>
      <c r="Y48" s="83"/>
      <c r="Z48" s="81">
        <v>568722</v>
      </c>
      <c r="AA48" s="81"/>
      <c r="AB48" s="88"/>
      <c r="AC48" s="81"/>
      <c r="AD48" s="88"/>
      <c r="AE48" s="81"/>
      <c r="AF48" s="88"/>
      <c r="AG48" s="81"/>
      <c r="AH48" s="81"/>
      <c r="AI48" s="81"/>
      <c r="AJ48" s="88"/>
      <c r="AK48" s="81"/>
      <c r="AL48" s="81"/>
      <c r="AM48" s="81"/>
      <c r="AN48" s="88"/>
      <c r="AO48" s="81"/>
      <c r="AP48" s="88"/>
      <c r="AQ48" s="81"/>
      <c r="AR48" s="83"/>
      <c r="AS48" s="81">
        <v>755463</v>
      </c>
      <c r="AT48" s="88"/>
    </row>
    <row r="49" spans="1:46" s="87" customFormat="1" x14ac:dyDescent="0.25">
      <c r="A49" s="89"/>
      <c r="B49" s="99" t="s">
        <v>158</v>
      </c>
      <c r="C49" s="87" t="s">
        <v>159</v>
      </c>
      <c r="D49" s="94" t="s">
        <v>307</v>
      </c>
      <c r="E49" s="83"/>
      <c r="F49" s="81"/>
      <c r="G49" s="81"/>
      <c r="H49" s="81"/>
      <c r="I49" s="81"/>
      <c r="J49" s="81"/>
      <c r="K49" s="83"/>
      <c r="L49" s="81"/>
      <c r="M49" s="81"/>
      <c r="N49" s="81"/>
      <c r="O49" s="81"/>
      <c r="P49" s="81"/>
      <c r="Q49" s="88"/>
      <c r="R49" s="81">
        <v>2545</v>
      </c>
      <c r="S49" s="81"/>
      <c r="T49" s="81"/>
      <c r="U49" s="81"/>
      <c r="V49" s="81">
        <v>1436</v>
      </c>
      <c r="W49" s="81"/>
      <c r="X49" s="81">
        <v>-5509</v>
      </c>
      <c r="Y49" s="83"/>
      <c r="Z49" s="81">
        <v>6793</v>
      </c>
      <c r="AA49" s="81"/>
      <c r="AB49" s="88"/>
      <c r="AC49" s="81"/>
      <c r="AD49" s="88"/>
      <c r="AE49" s="81"/>
      <c r="AF49" s="88"/>
      <c r="AG49" s="81"/>
      <c r="AH49" s="81"/>
      <c r="AI49" s="81"/>
      <c r="AJ49" s="88"/>
      <c r="AK49" s="81"/>
      <c r="AL49" s="81"/>
      <c r="AM49" s="81"/>
      <c r="AN49" s="88"/>
      <c r="AO49" s="81"/>
      <c r="AP49" s="88"/>
      <c r="AQ49" s="81"/>
      <c r="AR49" s="83"/>
      <c r="AS49" s="81">
        <v>5265</v>
      </c>
      <c r="AT49" s="88"/>
    </row>
    <row r="50" spans="1:46" s="87" customFormat="1" x14ac:dyDescent="0.25">
      <c r="A50" s="89"/>
      <c r="B50" s="99" t="s">
        <v>81</v>
      </c>
      <c r="C50" s="87" t="s">
        <v>160</v>
      </c>
      <c r="D50" s="94" t="s">
        <v>306</v>
      </c>
      <c r="E50" s="83"/>
      <c r="F50" s="81"/>
      <c r="G50" s="81">
        <v>167825</v>
      </c>
      <c r="H50" s="81"/>
      <c r="I50" s="81"/>
      <c r="J50" s="81"/>
      <c r="K50" s="83"/>
      <c r="L50" s="81">
        <v>25292</v>
      </c>
      <c r="M50" s="81"/>
      <c r="N50" s="81"/>
      <c r="O50" s="81"/>
      <c r="P50" s="81"/>
      <c r="Q50" s="88"/>
      <c r="R50" s="81">
        <v>221257</v>
      </c>
      <c r="S50" s="81"/>
      <c r="T50" s="81"/>
      <c r="U50" s="81"/>
      <c r="V50" s="81">
        <v>42438</v>
      </c>
      <c r="W50" s="81"/>
      <c r="X50" s="81">
        <v>-229097</v>
      </c>
      <c r="Y50" s="83"/>
      <c r="Z50" s="81">
        <v>807707</v>
      </c>
      <c r="AA50" s="81">
        <v>13260</v>
      </c>
      <c r="AB50" s="88">
        <v>0.2</v>
      </c>
      <c r="AC50" s="81"/>
      <c r="AD50" s="88"/>
      <c r="AE50" s="81"/>
      <c r="AF50" s="88"/>
      <c r="AG50" s="81"/>
      <c r="AH50" s="81"/>
      <c r="AI50" s="81"/>
      <c r="AJ50" s="88"/>
      <c r="AK50" s="81"/>
      <c r="AL50" s="81"/>
      <c r="AM50" s="81"/>
      <c r="AN50" s="88"/>
      <c r="AO50" s="81"/>
      <c r="AP50" s="88"/>
      <c r="AQ50" s="81"/>
      <c r="AR50" s="83"/>
      <c r="AS50" s="81">
        <v>1048682</v>
      </c>
      <c r="AT50" s="88">
        <v>0.2</v>
      </c>
    </row>
    <row r="51" spans="1:46" s="87" customFormat="1" x14ac:dyDescent="0.25">
      <c r="A51" s="89"/>
      <c r="B51" s="99" t="s">
        <v>82</v>
      </c>
      <c r="C51" s="87" t="s">
        <v>161</v>
      </c>
      <c r="D51" s="94" t="s">
        <v>305</v>
      </c>
      <c r="E51" s="83"/>
      <c r="F51" s="81"/>
      <c r="G51" s="81">
        <v>39000</v>
      </c>
      <c r="H51" s="81"/>
      <c r="I51" s="81"/>
      <c r="J51" s="81"/>
      <c r="K51" s="83"/>
      <c r="L51" s="81">
        <v>3434</v>
      </c>
      <c r="M51" s="81"/>
      <c r="N51" s="81"/>
      <c r="O51" s="81"/>
      <c r="P51" s="81"/>
      <c r="Q51" s="88"/>
      <c r="R51" s="81">
        <v>111373</v>
      </c>
      <c r="S51" s="81"/>
      <c r="T51" s="81"/>
      <c r="U51" s="81"/>
      <c r="V51" s="81">
        <v>28761</v>
      </c>
      <c r="W51" s="81"/>
      <c r="X51" s="81">
        <v>-254372</v>
      </c>
      <c r="Y51" s="83"/>
      <c r="Z51" s="81">
        <v>466603</v>
      </c>
      <c r="AA51" s="81">
        <v>-13260</v>
      </c>
      <c r="AB51" s="88">
        <v>-0.2</v>
      </c>
      <c r="AC51" s="81"/>
      <c r="AD51" s="88"/>
      <c r="AE51" s="81"/>
      <c r="AF51" s="88"/>
      <c r="AG51" s="81"/>
      <c r="AH51" s="81"/>
      <c r="AI51" s="81"/>
      <c r="AJ51" s="88"/>
      <c r="AK51" s="81"/>
      <c r="AL51" s="81"/>
      <c r="AM51" s="81"/>
      <c r="AN51" s="88"/>
      <c r="AO51" s="81"/>
      <c r="AP51" s="88"/>
      <c r="AQ51" s="81"/>
      <c r="AR51" s="83"/>
      <c r="AS51" s="81">
        <v>381539</v>
      </c>
      <c r="AT51" s="88">
        <v>-0.2</v>
      </c>
    </row>
    <row r="52" spans="1:46" s="87" customFormat="1" x14ac:dyDescent="0.25">
      <c r="A52" s="89"/>
      <c r="B52" s="99" t="s">
        <v>108</v>
      </c>
      <c r="C52" s="87" t="s">
        <v>162</v>
      </c>
      <c r="D52" s="94" t="s">
        <v>304</v>
      </c>
      <c r="E52" s="83"/>
      <c r="F52" s="81"/>
      <c r="G52" s="81">
        <v>133520</v>
      </c>
      <c r="H52" s="81"/>
      <c r="I52" s="81"/>
      <c r="J52" s="81"/>
      <c r="K52" s="83"/>
      <c r="L52" s="81">
        <v>16434</v>
      </c>
      <c r="M52" s="81"/>
      <c r="N52" s="81"/>
      <c r="O52" s="81"/>
      <c r="P52" s="81"/>
      <c r="Q52" s="88"/>
      <c r="R52" s="81">
        <v>176338</v>
      </c>
      <c r="S52" s="81"/>
      <c r="T52" s="81"/>
      <c r="U52" s="81"/>
      <c r="V52" s="81">
        <v>49660</v>
      </c>
      <c r="W52" s="81"/>
      <c r="X52" s="81">
        <v>-372307</v>
      </c>
      <c r="Y52" s="83"/>
      <c r="Z52" s="81">
        <v>729553</v>
      </c>
      <c r="AA52" s="81"/>
      <c r="AB52" s="88"/>
      <c r="AC52" s="81"/>
      <c r="AD52" s="88"/>
      <c r="AE52" s="81"/>
      <c r="AF52" s="88"/>
      <c r="AG52" s="81"/>
      <c r="AH52" s="81"/>
      <c r="AI52" s="81"/>
      <c r="AJ52" s="88"/>
      <c r="AK52" s="81"/>
      <c r="AL52" s="81"/>
      <c r="AM52" s="81"/>
      <c r="AN52" s="88"/>
      <c r="AO52" s="81"/>
      <c r="AP52" s="88"/>
      <c r="AQ52" s="81"/>
      <c r="AR52" s="83"/>
      <c r="AS52" s="81">
        <v>733198</v>
      </c>
      <c r="AT52" s="88"/>
    </row>
    <row r="53" spans="1:46" s="87" customFormat="1" x14ac:dyDescent="0.25">
      <c r="A53" s="89"/>
      <c r="B53" s="99" t="s">
        <v>163</v>
      </c>
      <c r="C53" s="87" t="s">
        <v>164</v>
      </c>
      <c r="D53" s="94" t="s">
        <v>303</v>
      </c>
      <c r="E53" s="83"/>
      <c r="F53" s="81"/>
      <c r="G53" s="81"/>
      <c r="H53" s="81"/>
      <c r="I53" s="81"/>
      <c r="J53" s="81"/>
      <c r="K53" s="83"/>
      <c r="L53" s="81"/>
      <c r="M53" s="81"/>
      <c r="N53" s="81"/>
      <c r="O53" s="81"/>
      <c r="P53" s="81"/>
      <c r="Q53" s="88"/>
      <c r="R53" s="81">
        <v>17808</v>
      </c>
      <c r="S53" s="81"/>
      <c r="T53" s="81"/>
      <c r="U53" s="81"/>
      <c r="V53" s="81">
        <v>1865</v>
      </c>
      <c r="W53" s="81"/>
      <c r="X53" s="81">
        <v>2122</v>
      </c>
      <c r="Y53" s="83"/>
      <c r="Z53" s="81">
        <v>30788</v>
      </c>
      <c r="AA53" s="81"/>
      <c r="AB53" s="88"/>
      <c r="AC53" s="81"/>
      <c r="AD53" s="88"/>
      <c r="AE53" s="81"/>
      <c r="AF53" s="88"/>
      <c r="AG53" s="81"/>
      <c r="AH53" s="81"/>
      <c r="AI53" s="81"/>
      <c r="AJ53" s="88"/>
      <c r="AK53" s="81"/>
      <c r="AL53" s="81"/>
      <c r="AM53" s="81"/>
      <c r="AN53" s="88"/>
      <c r="AO53" s="81"/>
      <c r="AP53" s="88"/>
      <c r="AQ53" s="81"/>
      <c r="AR53" s="83"/>
      <c r="AS53" s="81">
        <v>52583</v>
      </c>
      <c r="AT53" s="88"/>
    </row>
    <row r="54" spans="1:46" s="87" customFormat="1" x14ac:dyDescent="0.25">
      <c r="A54" s="89"/>
      <c r="B54" s="99" t="s">
        <v>165</v>
      </c>
      <c r="C54" s="87" t="s">
        <v>166</v>
      </c>
      <c r="D54" s="94" t="s">
        <v>302</v>
      </c>
      <c r="E54" s="83"/>
      <c r="F54" s="81"/>
      <c r="G54" s="81"/>
      <c r="H54" s="81"/>
      <c r="I54" s="81"/>
      <c r="J54" s="81"/>
      <c r="K54" s="83"/>
      <c r="L54" s="81"/>
      <c r="M54" s="81"/>
      <c r="N54" s="81"/>
      <c r="O54" s="81"/>
      <c r="P54" s="81"/>
      <c r="Q54" s="88"/>
      <c r="R54" s="81">
        <v>1272</v>
      </c>
      <c r="S54" s="81"/>
      <c r="T54" s="81"/>
      <c r="U54" s="81"/>
      <c r="V54" s="81">
        <v>311</v>
      </c>
      <c r="W54" s="81"/>
      <c r="X54" s="81">
        <v>-62</v>
      </c>
      <c r="Y54" s="83"/>
      <c r="Z54" s="81">
        <v>5547</v>
      </c>
      <c r="AA54" s="81"/>
      <c r="AB54" s="88"/>
      <c r="AC54" s="81"/>
      <c r="AD54" s="88"/>
      <c r="AE54" s="81"/>
      <c r="AF54" s="88"/>
      <c r="AG54" s="81"/>
      <c r="AH54" s="81"/>
      <c r="AI54" s="81"/>
      <c r="AJ54" s="88"/>
      <c r="AK54" s="81"/>
      <c r="AL54" s="81"/>
      <c r="AM54" s="81"/>
      <c r="AN54" s="88"/>
      <c r="AO54" s="81"/>
      <c r="AP54" s="88"/>
      <c r="AQ54" s="81"/>
      <c r="AR54" s="83"/>
      <c r="AS54" s="81">
        <v>7068</v>
      </c>
      <c r="AT54" s="88"/>
    </row>
    <row r="55" spans="1:46" s="87" customFormat="1" x14ac:dyDescent="0.25">
      <c r="A55" s="89"/>
      <c r="B55" s="99" t="s">
        <v>167</v>
      </c>
      <c r="C55" s="87" t="s">
        <v>168</v>
      </c>
      <c r="D55" s="94" t="s">
        <v>301</v>
      </c>
      <c r="E55" s="83"/>
      <c r="F55" s="81"/>
      <c r="G55" s="81"/>
      <c r="H55" s="81"/>
      <c r="I55" s="81"/>
      <c r="J55" s="81"/>
      <c r="K55" s="83"/>
      <c r="L55" s="81"/>
      <c r="M55" s="81"/>
      <c r="N55" s="81"/>
      <c r="O55" s="81"/>
      <c r="P55" s="81"/>
      <c r="Q55" s="88"/>
      <c r="R55" s="81">
        <v>1018</v>
      </c>
      <c r="S55" s="81"/>
      <c r="T55" s="81"/>
      <c r="U55" s="81"/>
      <c r="V55" s="81">
        <v>256</v>
      </c>
      <c r="W55" s="81"/>
      <c r="X55" s="81">
        <v>-706</v>
      </c>
      <c r="Y55" s="83"/>
      <c r="Z55" s="81">
        <v>4546</v>
      </c>
      <c r="AA55" s="81"/>
      <c r="AB55" s="88"/>
      <c r="AC55" s="81"/>
      <c r="AD55" s="88"/>
      <c r="AE55" s="81"/>
      <c r="AF55" s="88"/>
      <c r="AG55" s="81"/>
      <c r="AH55" s="81"/>
      <c r="AI55" s="81"/>
      <c r="AJ55" s="88"/>
      <c r="AK55" s="81"/>
      <c r="AL55" s="81"/>
      <c r="AM55" s="81"/>
      <c r="AN55" s="88"/>
      <c r="AO55" s="81"/>
      <c r="AP55" s="88"/>
      <c r="AQ55" s="81"/>
      <c r="AR55" s="83"/>
      <c r="AS55" s="81">
        <v>5114</v>
      </c>
      <c r="AT55" s="88"/>
    </row>
    <row r="56" spans="1:46" s="87" customFormat="1" x14ac:dyDescent="0.25">
      <c r="A56" s="89"/>
      <c r="B56" s="99" t="s">
        <v>103</v>
      </c>
      <c r="C56" s="87" t="s">
        <v>169</v>
      </c>
      <c r="D56" s="94" t="s">
        <v>300</v>
      </c>
      <c r="E56" s="83"/>
      <c r="F56" s="81"/>
      <c r="G56" s="81">
        <v>112440</v>
      </c>
      <c r="H56" s="81"/>
      <c r="I56" s="81"/>
      <c r="J56" s="81"/>
      <c r="K56" s="83"/>
      <c r="L56" s="81">
        <v>13841</v>
      </c>
      <c r="M56" s="81"/>
      <c r="N56" s="81"/>
      <c r="O56" s="81"/>
      <c r="P56" s="81"/>
      <c r="Q56" s="88"/>
      <c r="R56" s="81">
        <v>148849</v>
      </c>
      <c r="S56" s="81"/>
      <c r="T56" s="81"/>
      <c r="U56" s="81"/>
      <c r="V56" s="81">
        <v>29308</v>
      </c>
      <c r="W56" s="81"/>
      <c r="X56" s="81">
        <v>-160605</v>
      </c>
      <c r="Y56" s="83"/>
      <c r="Z56" s="81">
        <v>645005</v>
      </c>
      <c r="AA56" s="81"/>
      <c r="AB56" s="88"/>
      <c r="AC56" s="81"/>
      <c r="AD56" s="88"/>
      <c r="AE56" s="81"/>
      <c r="AF56" s="88"/>
      <c r="AG56" s="81"/>
      <c r="AH56" s="81"/>
      <c r="AI56" s="81"/>
      <c r="AJ56" s="88"/>
      <c r="AK56" s="81"/>
      <c r="AL56" s="81"/>
      <c r="AM56" s="81"/>
      <c r="AN56" s="88"/>
      <c r="AO56" s="81"/>
      <c r="AP56" s="88"/>
      <c r="AQ56" s="81"/>
      <c r="AR56" s="83"/>
      <c r="AS56" s="81">
        <v>788838</v>
      </c>
      <c r="AT56" s="88"/>
    </row>
    <row r="57" spans="1:46" s="87" customFormat="1" x14ac:dyDescent="0.25">
      <c r="A57" s="90"/>
      <c r="B57" s="99" t="s">
        <v>170</v>
      </c>
      <c r="C57" s="87" t="s">
        <v>171</v>
      </c>
      <c r="D57" s="94" t="s">
        <v>299</v>
      </c>
      <c r="E57" s="83"/>
      <c r="F57" s="81"/>
      <c r="G57" s="81"/>
      <c r="H57" s="81"/>
      <c r="I57" s="81"/>
      <c r="J57" s="81"/>
      <c r="K57" s="83"/>
      <c r="L57" s="81"/>
      <c r="M57" s="81"/>
      <c r="N57" s="81"/>
      <c r="O57" s="81"/>
      <c r="P57" s="81"/>
      <c r="Q57" s="88"/>
      <c r="R57" s="81">
        <v>71232</v>
      </c>
      <c r="S57" s="81"/>
      <c r="T57" s="81"/>
      <c r="U57" s="81"/>
      <c r="V57" s="81">
        <v>18780</v>
      </c>
      <c r="W57" s="81"/>
      <c r="X57" s="81">
        <v>-49536</v>
      </c>
      <c r="Y57" s="83"/>
      <c r="Z57" s="81">
        <v>248686</v>
      </c>
      <c r="AA57" s="81"/>
      <c r="AB57" s="88"/>
      <c r="AC57" s="81"/>
      <c r="AD57" s="88"/>
      <c r="AE57" s="81"/>
      <c r="AF57" s="88"/>
      <c r="AG57" s="81"/>
      <c r="AH57" s="81"/>
      <c r="AI57" s="81"/>
      <c r="AJ57" s="88"/>
      <c r="AK57" s="81"/>
      <c r="AL57" s="81"/>
      <c r="AM57" s="81"/>
      <c r="AN57" s="88"/>
      <c r="AO57" s="81"/>
      <c r="AP57" s="88"/>
      <c r="AQ57" s="81"/>
      <c r="AR57" s="83"/>
      <c r="AS57" s="81">
        <v>289162</v>
      </c>
      <c r="AT57" s="88"/>
    </row>
    <row r="58" spans="1:46" s="87" customFormat="1" x14ac:dyDescent="0.25">
      <c r="A58" s="91" t="s">
        <v>296</v>
      </c>
      <c r="B58" s="100"/>
      <c r="C58" s="91"/>
      <c r="D58" s="93"/>
      <c r="E58" s="86"/>
      <c r="F58" s="82">
        <f>SUM(F39:F57)</f>
        <v>0</v>
      </c>
      <c r="G58" s="82">
        <f t="shared" ref="G58:AT58" si="8">SUM(G39:G57)</f>
        <v>752225</v>
      </c>
      <c r="H58" s="82">
        <f t="shared" si="8"/>
        <v>2626606</v>
      </c>
      <c r="I58" s="82">
        <f t="shared" si="8"/>
        <v>0</v>
      </c>
      <c r="J58" s="82">
        <f t="shared" si="8"/>
        <v>0</v>
      </c>
      <c r="K58" s="86"/>
      <c r="L58" s="82">
        <f t="shared" si="8"/>
        <v>115405</v>
      </c>
      <c r="M58" s="82">
        <f t="shared" si="8"/>
        <v>0</v>
      </c>
      <c r="N58" s="82">
        <f t="shared" si="8"/>
        <v>0</v>
      </c>
      <c r="O58" s="82">
        <f t="shared" si="8"/>
        <v>0</v>
      </c>
      <c r="P58" s="82">
        <f t="shared" si="8"/>
        <v>0</v>
      </c>
      <c r="Q58" s="92">
        <f t="shared" si="8"/>
        <v>0</v>
      </c>
      <c r="R58" s="82">
        <f t="shared" si="8"/>
        <v>1841422</v>
      </c>
      <c r="S58" s="82">
        <f t="shared" si="8"/>
        <v>0</v>
      </c>
      <c r="T58" s="82">
        <f t="shared" si="8"/>
        <v>0</v>
      </c>
      <c r="U58" s="82">
        <f t="shared" si="8"/>
        <v>0</v>
      </c>
      <c r="V58" s="82">
        <f t="shared" si="8"/>
        <v>383440</v>
      </c>
      <c r="W58" s="82">
        <f t="shared" si="8"/>
        <v>0</v>
      </c>
      <c r="X58" s="82">
        <f t="shared" si="8"/>
        <v>-2175250</v>
      </c>
      <c r="Y58" s="86"/>
      <c r="Z58" s="82">
        <f t="shared" si="8"/>
        <v>6191092</v>
      </c>
      <c r="AA58" s="82">
        <f t="shared" si="8"/>
        <v>64000</v>
      </c>
      <c r="AB58" s="92">
        <f t="shared" si="8"/>
        <v>2</v>
      </c>
      <c r="AC58" s="82">
        <f t="shared" si="8"/>
        <v>0</v>
      </c>
      <c r="AD58" s="92">
        <f t="shared" si="8"/>
        <v>0</v>
      </c>
      <c r="AE58" s="82">
        <f t="shared" si="8"/>
        <v>0</v>
      </c>
      <c r="AF58" s="92">
        <f t="shared" si="8"/>
        <v>0</v>
      </c>
      <c r="AG58" s="82">
        <f t="shared" si="8"/>
        <v>0</v>
      </c>
      <c r="AH58" s="82">
        <f t="shared" si="8"/>
        <v>0</v>
      </c>
      <c r="AI58" s="82">
        <f t="shared" si="8"/>
        <v>0</v>
      </c>
      <c r="AJ58" s="92">
        <f t="shared" si="8"/>
        <v>0</v>
      </c>
      <c r="AK58" s="82">
        <f t="shared" si="8"/>
        <v>0</v>
      </c>
      <c r="AL58" s="82">
        <f t="shared" si="8"/>
        <v>0</v>
      </c>
      <c r="AM58" s="82">
        <f t="shared" si="8"/>
        <v>0</v>
      </c>
      <c r="AN58" s="92">
        <f t="shared" si="8"/>
        <v>0</v>
      </c>
      <c r="AO58" s="82">
        <f t="shared" si="8"/>
        <v>0</v>
      </c>
      <c r="AP58" s="92">
        <f t="shared" si="8"/>
        <v>0</v>
      </c>
      <c r="AQ58" s="82">
        <f t="shared" si="8"/>
        <v>0</v>
      </c>
      <c r="AR58" s="86"/>
      <c r="AS58" s="82">
        <f t="shared" si="8"/>
        <v>9798940</v>
      </c>
      <c r="AT58" s="92">
        <f t="shared" si="8"/>
        <v>2</v>
      </c>
    </row>
    <row r="59" spans="1:46" s="87" customFormat="1" x14ac:dyDescent="0.25">
      <c r="A59" s="89" t="s">
        <v>19</v>
      </c>
      <c r="B59" s="99" t="s">
        <v>83</v>
      </c>
      <c r="C59" s="87" t="s">
        <v>181</v>
      </c>
      <c r="D59" s="94" t="s">
        <v>349</v>
      </c>
      <c r="E59" s="83"/>
      <c r="F59" s="81"/>
      <c r="G59" s="81">
        <v>17550</v>
      </c>
      <c r="H59" s="81"/>
      <c r="I59" s="81"/>
      <c r="J59" s="81"/>
      <c r="K59" s="83"/>
      <c r="L59" s="81">
        <v>30143</v>
      </c>
      <c r="M59" s="81"/>
      <c r="N59" s="81"/>
      <c r="O59" s="81"/>
      <c r="P59" s="81"/>
      <c r="Q59" s="88"/>
      <c r="R59" s="81">
        <v>150256</v>
      </c>
      <c r="S59" s="81"/>
      <c r="T59" s="81"/>
      <c r="U59" s="81">
        <v>127886</v>
      </c>
      <c r="V59" s="81">
        <v>18080</v>
      </c>
      <c r="W59" s="81"/>
      <c r="X59" s="81">
        <v>300731</v>
      </c>
      <c r="Y59" s="83"/>
      <c r="Z59" s="81">
        <v>399541</v>
      </c>
      <c r="AA59" s="81"/>
      <c r="AB59" s="88"/>
      <c r="AC59" s="81"/>
      <c r="AD59" s="88"/>
      <c r="AE59" s="81"/>
      <c r="AF59" s="88"/>
      <c r="AG59" s="81"/>
      <c r="AH59" s="81"/>
      <c r="AI59" s="81"/>
      <c r="AJ59" s="88"/>
      <c r="AK59" s="81"/>
      <c r="AL59" s="81"/>
      <c r="AM59" s="81">
        <v>38504</v>
      </c>
      <c r="AN59" s="88">
        <v>0.5</v>
      </c>
      <c r="AO59" s="81"/>
      <c r="AP59" s="88"/>
      <c r="AQ59" s="81"/>
      <c r="AR59" s="83"/>
      <c r="AS59" s="81">
        <v>1082691</v>
      </c>
      <c r="AT59" s="88">
        <v>0.5</v>
      </c>
    </row>
    <row r="60" spans="1:46" s="87" customFormat="1" x14ac:dyDescent="0.25">
      <c r="A60" s="89"/>
      <c r="B60" s="99" t="s">
        <v>84</v>
      </c>
      <c r="C60" s="87" t="s">
        <v>182</v>
      </c>
      <c r="D60" s="94" t="s">
        <v>350</v>
      </c>
      <c r="E60" s="83"/>
      <c r="F60" s="81"/>
      <c r="G60" s="81">
        <v>170640</v>
      </c>
      <c r="H60" s="81"/>
      <c r="I60" s="81"/>
      <c r="J60" s="81"/>
      <c r="K60" s="83"/>
      <c r="L60" s="81">
        <v>665107</v>
      </c>
      <c r="M60" s="81"/>
      <c r="N60" s="81"/>
      <c r="O60" s="81"/>
      <c r="P60" s="81"/>
      <c r="Q60" s="88"/>
      <c r="R60" s="81">
        <v>1722037</v>
      </c>
      <c r="S60" s="81"/>
      <c r="T60" s="81"/>
      <c r="U60" s="81">
        <v>10410</v>
      </c>
      <c r="V60" s="81">
        <v>150365</v>
      </c>
      <c r="W60" s="81"/>
      <c r="X60" s="81">
        <v>-1622729</v>
      </c>
      <c r="Y60" s="83"/>
      <c r="Z60" s="81">
        <v>4558263</v>
      </c>
      <c r="AA60" s="81"/>
      <c r="AB60" s="88"/>
      <c r="AC60" s="81"/>
      <c r="AD60" s="88"/>
      <c r="AE60" s="81"/>
      <c r="AF60" s="88"/>
      <c r="AG60" s="81"/>
      <c r="AH60" s="81">
        <v>931124</v>
      </c>
      <c r="AI60" s="81">
        <v>1244120</v>
      </c>
      <c r="AJ60" s="88">
        <v>31</v>
      </c>
      <c r="AK60" s="81"/>
      <c r="AL60" s="81"/>
      <c r="AM60" s="81">
        <v>78542</v>
      </c>
      <c r="AN60" s="88">
        <v>1</v>
      </c>
      <c r="AO60" s="81"/>
      <c r="AP60" s="88"/>
      <c r="AQ60" s="81"/>
      <c r="AR60" s="83"/>
      <c r="AS60" s="81">
        <v>7907879</v>
      </c>
      <c r="AT60" s="88">
        <v>32</v>
      </c>
    </row>
    <row r="61" spans="1:46" s="87" customFormat="1" x14ac:dyDescent="0.25">
      <c r="A61" s="89"/>
      <c r="B61" s="99" t="s">
        <v>110</v>
      </c>
      <c r="C61" s="87" t="s">
        <v>289</v>
      </c>
      <c r="D61" s="94" t="s">
        <v>351</v>
      </c>
      <c r="E61" s="83"/>
      <c r="F61" s="81"/>
      <c r="G61" s="81">
        <v>10100</v>
      </c>
      <c r="H61" s="81"/>
      <c r="I61" s="81"/>
      <c r="J61" s="81"/>
      <c r="K61" s="83"/>
      <c r="L61" s="81">
        <v>1243</v>
      </c>
      <c r="M61" s="81"/>
      <c r="N61" s="81"/>
      <c r="O61" s="81"/>
      <c r="P61" s="81"/>
      <c r="Q61" s="88"/>
      <c r="R61" s="81">
        <v>115142</v>
      </c>
      <c r="S61" s="81"/>
      <c r="T61" s="81"/>
      <c r="U61" s="81"/>
      <c r="V61" s="81">
        <v>35432</v>
      </c>
      <c r="W61" s="81"/>
      <c r="X61" s="81">
        <v>-457598</v>
      </c>
      <c r="Y61" s="83"/>
      <c r="Z61" s="81">
        <v>288138</v>
      </c>
      <c r="AA61" s="81"/>
      <c r="AB61" s="88"/>
      <c r="AC61" s="81"/>
      <c r="AD61" s="88"/>
      <c r="AE61" s="81"/>
      <c r="AF61" s="88"/>
      <c r="AG61" s="81"/>
      <c r="AH61" s="81"/>
      <c r="AI61" s="81"/>
      <c r="AJ61" s="88"/>
      <c r="AK61" s="81"/>
      <c r="AL61" s="81"/>
      <c r="AM61" s="81"/>
      <c r="AN61" s="88"/>
      <c r="AO61" s="81"/>
      <c r="AP61" s="88"/>
      <c r="AQ61" s="81"/>
      <c r="AR61" s="83"/>
      <c r="AS61" s="81">
        <v>-7543</v>
      </c>
      <c r="AT61" s="88"/>
    </row>
    <row r="62" spans="1:46" s="87" customFormat="1" x14ac:dyDescent="0.25">
      <c r="A62" s="89"/>
      <c r="B62" s="99" t="s">
        <v>85</v>
      </c>
      <c r="C62" s="87" t="s">
        <v>183</v>
      </c>
      <c r="D62" s="94" t="s">
        <v>352</v>
      </c>
      <c r="E62" s="83"/>
      <c r="F62" s="81"/>
      <c r="G62" s="81">
        <v>141850</v>
      </c>
      <c r="H62" s="81"/>
      <c r="I62" s="81"/>
      <c r="J62" s="81"/>
      <c r="K62" s="83"/>
      <c r="L62" s="81">
        <v>134894</v>
      </c>
      <c r="M62" s="81"/>
      <c r="N62" s="81"/>
      <c r="O62" s="81"/>
      <c r="P62" s="81"/>
      <c r="Q62" s="88"/>
      <c r="R62" s="81">
        <v>534167</v>
      </c>
      <c r="S62" s="81"/>
      <c r="T62" s="81"/>
      <c r="U62" s="81">
        <v>58574</v>
      </c>
      <c r="V62" s="81">
        <v>68422</v>
      </c>
      <c r="W62" s="81"/>
      <c r="X62" s="81">
        <v>-82099</v>
      </c>
      <c r="Y62" s="83"/>
      <c r="Z62" s="81">
        <v>1540629</v>
      </c>
      <c r="AA62" s="81"/>
      <c r="AB62" s="88"/>
      <c r="AC62" s="81"/>
      <c r="AD62" s="88"/>
      <c r="AE62" s="81"/>
      <c r="AF62" s="88"/>
      <c r="AG62" s="81"/>
      <c r="AH62" s="81"/>
      <c r="AI62" s="81">
        <v>228900</v>
      </c>
      <c r="AJ62" s="88">
        <v>2</v>
      </c>
      <c r="AK62" s="81"/>
      <c r="AL62" s="81"/>
      <c r="AM62" s="81">
        <v>179074</v>
      </c>
      <c r="AN62" s="88">
        <v>2</v>
      </c>
      <c r="AO62" s="81"/>
      <c r="AP62" s="88"/>
      <c r="AQ62" s="81"/>
      <c r="AR62" s="83"/>
      <c r="AS62" s="81">
        <v>2804411</v>
      </c>
      <c r="AT62" s="88">
        <v>4</v>
      </c>
    </row>
    <row r="63" spans="1:46" s="87" customFormat="1" x14ac:dyDescent="0.25">
      <c r="A63" s="89"/>
      <c r="B63" s="99" t="s">
        <v>86</v>
      </c>
      <c r="C63" s="87" t="s">
        <v>184</v>
      </c>
      <c r="D63" s="94" t="s">
        <v>353</v>
      </c>
      <c r="E63" s="83"/>
      <c r="F63" s="81"/>
      <c r="G63" s="81"/>
      <c r="H63" s="81"/>
      <c r="I63" s="81"/>
      <c r="J63" s="81"/>
      <c r="K63" s="83"/>
      <c r="L63" s="81">
        <v>48726</v>
      </c>
      <c r="M63" s="81"/>
      <c r="N63" s="81"/>
      <c r="O63" s="81"/>
      <c r="P63" s="81"/>
      <c r="Q63" s="88"/>
      <c r="R63" s="81">
        <v>192247</v>
      </c>
      <c r="S63" s="81"/>
      <c r="T63" s="81"/>
      <c r="U63" s="81">
        <v>22127</v>
      </c>
      <c r="V63" s="81">
        <v>35643</v>
      </c>
      <c r="W63" s="81"/>
      <c r="X63" s="81">
        <v>-202356</v>
      </c>
      <c r="Y63" s="83"/>
      <c r="Z63" s="81">
        <v>629747</v>
      </c>
      <c r="AA63" s="81"/>
      <c r="AB63" s="88"/>
      <c r="AC63" s="81"/>
      <c r="AD63" s="88"/>
      <c r="AE63" s="81"/>
      <c r="AF63" s="88"/>
      <c r="AG63" s="81"/>
      <c r="AH63" s="81"/>
      <c r="AI63" s="81">
        <v>130000</v>
      </c>
      <c r="AJ63" s="88">
        <v>2</v>
      </c>
      <c r="AK63" s="81"/>
      <c r="AL63" s="81"/>
      <c r="AM63" s="81"/>
      <c r="AN63" s="88"/>
      <c r="AO63" s="81"/>
      <c r="AP63" s="88"/>
      <c r="AQ63" s="81"/>
      <c r="AR63" s="83"/>
      <c r="AS63" s="81">
        <v>856134</v>
      </c>
      <c r="AT63" s="88">
        <v>2</v>
      </c>
    </row>
    <row r="64" spans="1:46" s="87" customFormat="1" x14ac:dyDescent="0.25">
      <c r="A64" s="89"/>
      <c r="B64" s="99" t="s">
        <v>87</v>
      </c>
      <c r="C64" s="87" t="s">
        <v>212</v>
      </c>
      <c r="D64" s="94" t="s">
        <v>354</v>
      </c>
      <c r="E64" s="83"/>
      <c r="F64" s="81"/>
      <c r="G64" s="81"/>
      <c r="H64" s="81"/>
      <c r="I64" s="81"/>
      <c r="J64" s="81"/>
      <c r="K64" s="83"/>
      <c r="L64" s="81">
        <v>4111</v>
      </c>
      <c r="M64" s="81"/>
      <c r="N64" s="81"/>
      <c r="O64" s="81"/>
      <c r="P64" s="81"/>
      <c r="Q64" s="88"/>
      <c r="R64" s="81">
        <v>1272</v>
      </c>
      <c r="S64" s="81"/>
      <c r="T64" s="81"/>
      <c r="U64" s="81"/>
      <c r="V64" s="81">
        <v>278</v>
      </c>
      <c r="W64" s="81"/>
      <c r="X64" s="81">
        <v>-70</v>
      </c>
      <c r="Y64" s="83"/>
      <c r="Z64" s="81">
        <v>8193</v>
      </c>
      <c r="AA64" s="81"/>
      <c r="AB64" s="88"/>
      <c r="AC64" s="81"/>
      <c r="AD64" s="88"/>
      <c r="AE64" s="81"/>
      <c r="AF64" s="88"/>
      <c r="AG64" s="81"/>
      <c r="AH64" s="81"/>
      <c r="AI64" s="81">
        <v>146566</v>
      </c>
      <c r="AJ64" s="88"/>
      <c r="AK64" s="81">
        <v>15000</v>
      </c>
      <c r="AL64" s="81"/>
      <c r="AM64" s="81"/>
      <c r="AN64" s="88"/>
      <c r="AO64" s="81"/>
      <c r="AP64" s="88"/>
      <c r="AQ64" s="81"/>
      <c r="AR64" s="83"/>
      <c r="AS64" s="81">
        <v>175350</v>
      </c>
      <c r="AT64" s="88"/>
    </row>
    <row r="65" spans="1:46" s="87" customFormat="1" x14ac:dyDescent="0.25">
      <c r="A65" s="89"/>
      <c r="B65" s="99" t="s">
        <v>88</v>
      </c>
      <c r="C65" s="87" t="s">
        <v>41</v>
      </c>
      <c r="D65" s="94" t="s">
        <v>355</v>
      </c>
      <c r="E65" s="83"/>
      <c r="F65" s="81"/>
      <c r="G65" s="81"/>
      <c r="H65" s="81"/>
      <c r="I65" s="81"/>
      <c r="J65" s="81"/>
      <c r="K65" s="83"/>
      <c r="L65" s="81">
        <v>-61562</v>
      </c>
      <c r="M65" s="81"/>
      <c r="N65" s="81"/>
      <c r="O65" s="81">
        <v>21000</v>
      </c>
      <c r="P65" s="81"/>
      <c r="Q65" s="88"/>
      <c r="R65" s="81">
        <v>8906</v>
      </c>
      <c r="S65" s="81"/>
      <c r="T65" s="81"/>
      <c r="U65" s="81"/>
      <c r="V65" s="81">
        <v>3468</v>
      </c>
      <c r="W65" s="81"/>
      <c r="X65" s="81">
        <v>20591</v>
      </c>
      <c r="Y65" s="83"/>
      <c r="Z65" s="81">
        <v>33243</v>
      </c>
      <c r="AA65" s="81"/>
      <c r="AB65" s="88"/>
      <c r="AC65" s="81"/>
      <c r="AD65" s="88"/>
      <c r="AE65" s="81"/>
      <c r="AF65" s="88"/>
      <c r="AG65" s="81">
        <v>3170820</v>
      </c>
      <c r="AH65" s="81"/>
      <c r="AI65" s="81"/>
      <c r="AJ65" s="88"/>
      <c r="AK65" s="81"/>
      <c r="AL65" s="81"/>
      <c r="AM65" s="81"/>
      <c r="AN65" s="88"/>
      <c r="AO65" s="81"/>
      <c r="AP65" s="88"/>
      <c r="AQ65" s="81"/>
      <c r="AR65" s="83"/>
      <c r="AS65" s="81">
        <v>3196466</v>
      </c>
      <c r="AT65" s="88"/>
    </row>
    <row r="66" spans="1:46" s="87" customFormat="1" x14ac:dyDescent="0.25">
      <c r="A66" s="90"/>
      <c r="B66" s="99" t="s">
        <v>89</v>
      </c>
      <c r="C66" s="87" t="s">
        <v>213</v>
      </c>
      <c r="D66" s="94" t="s">
        <v>356</v>
      </c>
      <c r="E66" s="83"/>
      <c r="F66" s="81"/>
      <c r="G66" s="81"/>
      <c r="H66" s="81"/>
      <c r="I66" s="81"/>
      <c r="J66" s="81"/>
      <c r="K66" s="83"/>
      <c r="L66" s="81"/>
      <c r="M66" s="81"/>
      <c r="N66" s="81"/>
      <c r="O66" s="81"/>
      <c r="P66" s="81"/>
      <c r="Q66" s="88"/>
      <c r="R66" s="81">
        <v>18670</v>
      </c>
      <c r="S66" s="81"/>
      <c r="T66" s="81"/>
      <c r="U66" s="81">
        <v>19238</v>
      </c>
      <c r="V66" s="81">
        <v>15970</v>
      </c>
      <c r="W66" s="81"/>
      <c r="X66" s="81">
        <v>2445</v>
      </c>
      <c r="Y66" s="83"/>
      <c r="Z66" s="81">
        <v>132783</v>
      </c>
      <c r="AA66" s="81"/>
      <c r="AB66" s="88"/>
      <c r="AC66" s="81"/>
      <c r="AD66" s="88"/>
      <c r="AE66" s="81"/>
      <c r="AF66" s="88"/>
      <c r="AG66" s="81"/>
      <c r="AH66" s="81"/>
      <c r="AI66" s="81"/>
      <c r="AJ66" s="88"/>
      <c r="AK66" s="81"/>
      <c r="AL66" s="81"/>
      <c r="AM66" s="81"/>
      <c r="AN66" s="88"/>
      <c r="AO66" s="81"/>
      <c r="AP66" s="88"/>
      <c r="AQ66" s="81"/>
      <c r="AR66" s="83"/>
      <c r="AS66" s="81">
        <v>189106</v>
      </c>
      <c r="AT66" s="88"/>
    </row>
    <row r="67" spans="1:46" s="87" customFormat="1" x14ac:dyDescent="0.25">
      <c r="A67" s="91" t="s">
        <v>297</v>
      </c>
      <c r="B67" s="100"/>
      <c r="C67" s="91"/>
      <c r="D67" s="93"/>
      <c r="E67" s="86"/>
      <c r="F67" s="82">
        <f>SUM(F59:F66)</f>
        <v>0</v>
      </c>
      <c r="G67" s="82">
        <f t="shared" ref="G67:AT67" si="9">SUM(G59:G66)</f>
        <v>340140</v>
      </c>
      <c r="H67" s="82">
        <f t="shared" si="9"/>
        <v>0</v>
      </c>
      <c r="I67" s="82">
        <f t="shared" si="9"/>
        <v>0</v>
      </c>
      <c r="J67" s="82">
        <f t="shared" si="9"/>
        <v>0</v>
      </c>
      <c r="K67" s="86"/>
      <c r="L67" s="82">
        <f t="shared" si="9"/>
        <v>822662</v>
      </c>
      <c r="M67" s="82">
        <f t="shared" si="9"/>
        <v>0</v>
      </c>
      <c r="N67" s="82">
        <f t="shared" si="9"/>
        <v>0</v>
      </c>
      <c r="O67" s="82">
        <f t="shared" si="9"/>
        <v>21000</v>
      </c>
      <c r="P67" s="82">
        <f t="shared" si="9"/>
        <v>0</v>
      </c>
      <c r="Q67" s="92">
        <f t="shared" si="9"/>
        <v>0</v>
      </c>
      <c r="R67" s="82">
        <f t="shared" si="9"/>
        <v>2742697</v>
      </c>
      <c r="S67" s="82">
        <f t="shared" si="9"/>
        <v>0</v>
      </c>
      <c r="T67" s="82">
        <f t="shared" si="9"/>
        <v>0</v>
      </c>
      <c r="U67" s="82">
        <f t="shared" si="9"/>
        <v>238235</v>
      </c>
      <c r="V67" s="82">
        <f t="shared" si="9"/>
        <v>327658</v>
      </c>
      <c r="W67" s="82">
        <f t="shared" si="9"/>
        <v>0</v>
      </c>
      <c r="X67" s="82">
        <f t="shared" si="9"/>
        <v>-2041085</v>
      </c>
      <c r="Y67" s="86"/>
      <c r="Z67" s="82">
        <f t="shared" si="9"/>
        <v>7590537</v>
      </c>
      <c r="AA67" s="82">
        <f t="shared" si="9"/>
        <v>0</v>
      </c>
      <c r="AB67" s="92">
        <f t="shared" si="9"/>
        <v>0</v>
      </c>
      <c r="AC67" s="82">
        <f t="shared" si="9"/>
        <v>0</v>
      </c>
      <c r="AD67" s="92">
        <f t="shared" si="9"/>
        <v>0</v>
      </c>
      <c r="AE67" s="82">
        <f t="shared" si="9"/>
        <v>0</v>
      </c>
      <c r="AF67" s="92">
        <f t="shared" si="9"/>
        <v>0</v>
      </c>
      <c r="AG67" s="82">
        <f t="shared" si="9"/>
        <v>3170820</v>
      </c>
      <c r="AH67" s="82">
        <f t="shared" si="9"/>
        <v>931124</v>
      </c>
      <c r="AI67" s="82">
        <f t="shared" si="9"/>
        <v>1749586</v>
      </c>
      <c r="AJ67" s="92">
        <f t="shared" si="9"/>
        <v>35</v>
      </c>
      <c r="AK67" s="82">
        <f t="shared" si="9"/>
        <v>15000</v>
      </c>
      <c r="AL67" s="82">
        <f t="shared" si="9"/>
        <v>0</v>
      </c>
      <c r="AM67" s="82">
        <f t="shared" si="9"/>
        <v>296120</v>
      </c>
      <c r="AN67" s="92">
        <f t="shared" si="9"/>
        <v>3.5</v>
      </c>
      <c r="AO67" s="82">
        <f t="shared" si="9"/>
        <v>0</v>
      </c>
      <c r="AP67" s="92">
        <f t="shared" si="9"/>
        <v>0</v>
      </c>
      <c r="AQ67" s="82">
        <f t="shared" si="9"/>
        <v>0</v>
      </c>
      <c r="AR67" s="86"/>
      <c r="AS67" s="82">
        <f t="shared" si="9"/>
        <v>16204494</v>
      </c>
      <c r="AT67" s="92">
        <f t="shared" si="9"/>
        <v>38.5</v>
      </c>
    </row>
    <row r="68" spans="1:46" s="87" customFormat="1" x14ac:dyDescent="0.25">
      <c r="A68" s="89" t="s">
        <v>45</v>
      </c>
      <c r="B68" s="99" t="s">
        <v>138</v>
      </c>
      <c r="C68" s="87" t="s">
        <v>139</v>
      </c>
      <c r="D68" s="94" t="s">
        <v>357</v>
      </c>
      <c r="E68" s="83"/>
      <c r="F68" s="81"/>
      <c r="G68" s="81"/>
      <c r="H68" s="81"/>
      <c r="I68" s="81"/>
      <c r="J68" s="81"/>
      <c r="K68" s="83"/>
      <c r="L68" s="81"/>
      <c r="M68" s="81"/>
      <c r="N68" s="81"/>
      <c r="O68" s="81"/>
      <c r="P68" s="81"/>
      <c r="Q68" s="88"/>
      <c r="R68" s="81">
        <v>16540</v>
      </c>
      <c r="S68" s="81"/>
      <c r="T68" s="81"/>
      <c r="U68" s="81"/>
      <c r="V68" s="81">
        <v>15551</v>
      </c>
      <c r="W68" s="81"/>
      <c r="X68" s="81">
        <v>10360</v>
      </c>
      <c r="Y68" s="83"/>
      <c r="Z68" s="81">
        <v>57601</v>
      </c>
      <c r="AA68" s="81"/>
      <c r="AB68" s="88"/>
      <c r="AC68" s="81"/>
      <c r="AD68" s="88"/>
      <c r="AE68" s="81"/>
      <c r="AF68" s="88"/>
      <c r="AG68" s="81"/>
      <c r="AH68" s="81"/>
      <c r="AI68" s="81"/>
      <c r="AJ68" s="88"/>
      <c r="AK68" s="81"/>
      <c r="AL68" s="81"/>
      <c r="AM68" s="81"/>
      <c r="AN68" s="88"/>
      <c r="AO68" s="81"/>
      <c r="AP68" s="88"/>
      <c r="AQ68" s="81"/>
      <c r="AR68" s="83"/>
      <c r="AS68" s="81">
        <v>100052</v>
      </c>
      <c r="AT68" s="88"/>
    </row>
    <row r="69" spans="1:46" s="87" customFormat="1" x14ac:dyDescent="0.25">
      <c r="A69" s="89"/>
      <c r="B69" s="99" t="s">
        <v>61</v>
      </c>
      <c r="C69" s="87" t="s">
        <v>177</v>
      </c>
      <c r="D69" s="94" t="s">
        <v>358</v>
      </c>
      <c r="E69" s="83"/>
      <c r="F69" s="81"/>
      <c r="G69" s="81">
        <v>380450</v>
      </c>
      <c r="H69" s="81"/>
      <c r="I69" s="81"/>
      <c r="J69" s="81"/>
      <c r="K69" s="83"/>
      <c r="L69" s="81">
        <v>190435</v>
      </c>
      <c r="M69" s="81"/>
      <c r="N69" s="81"/>
      <c r="O69" s="81"/>
      <c r="P69" s="81"/>
      <c r="Q69" s="88"/>
      <c r="R69" s="81">
        <v>1328010</v>
      </c>
      <c r="S69" s="81"/>
      <c r="T69" s="81"/>
      <c r="U69" s="81"/>
      <c r="V69" s="81">
        <v>171587</v>
      </c>
      <c r="W69" s="81"/>
      <c r="X69" s="81">
        <v>-2600233</v>
      </c>
      <c r="Y69" s="83"/>
      <c r="Z69" s="81">
        <v>4326028</v>
      </c>
      <c r="AA69" s="81">
        <v>411060</v>
      </c>
      <c r="AB69" s="88">
        <v>6.2</v>
      </c>
      <c r="AC69" s="81"/>
      <c r="AD69" s="88"/>
      <c r="AE69" s="81"/>
      <c r="AF69" s="88"/>
      <c r="AG69" s="81"/>
      <c r="AH69" s="81"/>
      <c r="AI69" s="81"/>
      <c r="AJ69" s="88"/>
      <c r="AK69" s="81"/>
      <c r="AL69" s="81"/>
      <c r="AM69" s="81"/>
      <c r="AN69" s="88"/>
      <c r="AO69" s="81"/>
      <c r="AP69" s="88"/>
      <c r="AQ69" s="81"/>
      <c r="AR69" s="83"/>
      <c r="AS69" s="81">
        <v>4207337</v>
      </c>
      <c r="AT69" s="88">
        <v>6.2</v>
      </c>
    </row>
    <row r="70" spans="1:46" s="87" customFormat="1" x14ac:dyDescent="0.25">
      <c r="A70" s="89"/>
      <c r="B70" s="99" t="s">
        <v>62</v>
      </c>
      <c r="C70" s="87" t="s">
        <v>178</v>
      </c>
      <c r="D70" s="94" t="s">
        <v>359</v>
      </c>
      <c r="E70" s="83"/>
      <c r="F70" s="81"/>
      <c r="G70" s="81">
        <v>516270</v>
      </c>
      <c r="H70" s="81"/>
      <c r="I70" s="81"/>
      <c r="J70" s="81"/>
      <c r="K70" s="83"/>
      <c r="L70" s="81">
        <v>-351039</v>
      </c>
      <c r="M70" s="81"/>
      <c r="N70" s="81"/>
      <c r="O70" s="81"/>
      <c r="P70" s="81"/>
      <c r="Q70" s="88"/>
      <c r="R70" s="81">
        <v>888437</v>
      </c>
      <c r="S70" s="81"/>
      <c r="T70" s="81"/>
      <c r="U70" s="81"/>
      <c r="V70" s="81">
        <v>209474</v>
      </c>
      <c r="W70" s="81"/>
      <c r="X70" s="81">
        <v>-665791</v>
      </c>
      <c r="Y70" s="83"/>
      <c r="Z70" s="81">
        <v>3204495</v>
      </c>
      <c r="AA70" s="81">
        <v>-1186770</v>
      </c>
      <c r="AB70" s="88">
        <v>-17.899999999999999</v>
      </c>
      <c r="AC70" s="81"/>
      <c r="AD70" s="88"/>
      <c r="AE70" s="81"/>
      <c r="AF70" s="88"/>
      <c r="AG70" s="81"/>
      <c r="AH70" s="81"/>
      <c r="AI70" s="81"/>
      <c r="AJ70" s="88"/>
      <c r="AK70" s="81"/>
      <c r="AL70" s="81"/>
      <c r="AM70" s="81"/>
      <c r="AN70" s="88"/>
      <c r="AO70" s="81"/>
      <c r="AP70" s="88"/>
      <c r="AQ70" s="81"/>
      <c r="AR70" s="83"/>
      <c r="AS70" s="81">
        <v>2615076</v>
      </c>
      <c r="AT70" s="88">
        <v>-17.899999999999999</v>
      </c>
    </row>
    <row r="71" spans="1:46" s="87" customFormat="1" x14ac:dyDescent="0.25">
      <c r="A71" s="89"/>
      <c r="B71" s="99" t="s">
        <v>63</v>
      </c>
      <c r="C71" s="87" t="s">
        <v>179</v>
      </c>
      <c r="D71" s="94" t="s">
        <v>360</v>
      </c>
      <c r="E71" s="83"/>
      <c r="F71" s="81"/>
      <c r="G71" s="81">
        <v>953090</v>
      </c>
      <c r="H71" s="81"/>
      <c r="I71" s="81"/>
      <c r="J71" s="81"/>
      <c r="K71" s="83"/>
      <c r="L71" s="81">
        <v>101112</v>
      </c>
      <c r="M71" s="81"/>
      <c r="N71" s="81"/>
      <c r="O71" s="81"/>
      <c r="P71" s="81"/>
      <c r="Q71" s="88"/>
      <c r="R71" s="81">
        <v>1130805</v>
      </c>
      <c r="S71" s="81"/>
      <c r="T71" s="81"/>
      <c r="U71" s="81"/>
      <c r="V71" s="81">
        <v>155161</v>
      </c>
      <c r="W71" s="81"/>
      <c r="X71" s="81">
        <v>-1467842</v>
      </c>
      <c r="Y71" s="83"/>
      <c r="Z71" s="81">
        <v>4191866</v>
      </c>
      <c r="AA71" s="81">
        <v>-46410</v>
      </c>
      <c r="AB71" s="88">
        <v>-0.7</v>
      </c>
      <c r="AC71" s="81"/>
      <c r="AD71" s="88"/>
      <c r="AE71" s="81"/>
      <c r="AF71" s="88"/>
      <c r="AG71" s="81"/>
      <c r="AH71" s="81"/>
      <c r="AI71" s="81"/>
      <c r="AJ71" s="88"/>
      <c r="AK71" s="81"/>
      <c r="AL71" s="81"/>
      <c r="AM71" s="81"/>
      <c r="AN71" s="88"/>
      <c r="AO71" s="81"/>
      <c r="AP71" s="88"/>
      <c r="AQ71" s="81"/>
      <c r="AR71" s="83"/>
      <c r="AS71" s="81">
        <v>5017782</v>
      </c>
      <c r="AT71" s="88">
        <v>-0.7</v>
      </c>
    </row>
    <row r="72" spans="1:46" s="87" customFormat="1" x14ac:dyDescent="0.25">
      <c r="A72" s="89"/>
      <c r="B72" s="99" t="s">
        <v>107</v>
      </c>
      <c r="C72" s="87" t="s">
        <v>180</v>
      </c>
      <c r="D72" s="94" t="s">
        <v>361</v>
      </c>
      <c r="E72" s="83"/>
      <c r="F72" s="81"/>
      <c r="G72" s="81">
        <v>29600</v>
      </c>
      <c r="H72" s="81"/>
      <c r="I72" s="81"/>
      <c r="J72" s="81"/>
      <c r="K72" s="83"/>
      <c r="L72" s="81">
        <v>3644</v>
      </c>
      <c r="M72" s="81"/>
      <c r="N72" s="81"/>
      <c r="O72" s="81"/>
      <c r="P72" s="81"/>
      <c r="Q72" s="88"/>
      <c r="R72" s="81">
        <v>86512</v>
      </c>
      <c r="S72" s="81"/>
      <c r="T72" s="81"/>
      <c r="U72" s="81"/>
      <c r="V72" s="81">
        <v>-38936</v>
      </c>
      <c r="W72" s="81"/>
      <c r="X72" s="81">
        <v>-121979</v>
      </c>
      <c r="Y72" s="83"/>
      <c r="Z72" s="81">
        <v>260118</v>
      </c>
      <c r="AA72" s="81"/>
      <c r="AB72" s="88"/>
      <c r="AC72" s="81"/>
      <c r="AD72" s="88"/>
      <c r="AE72" s="81"/>
      <c r="AF72" s="88"/>
      <c r="AG72" s="81"/>
      <c r="AH72" s="81"/>
      <c r="AI72" s="81"/>
      <c r="AJ72" s="88"/>
      <c r="AK72" s="81"/>
      <c r="AL72" s="81"/>
      <c r="AM72" s="81"/>
      <c r="AN72" s="88"/>
      <c r="AO72" s="81"/>
      <c r="AP72" s="88"/>
      <c r="AQ72" s="81"/>
      <c r="AR72" s="83"/>
      <c r="AS72" s="81">
        <v>218959</v>
      </c>
      <c r="AT72" s="88"/>
    </row>
    <row r="73" spans="1:46" s="87" customFormat="1" x14ac:dyDescent="0.25">
      <c r="A73" s="89"/>
      <c r="B73" s="99" t="s">
        <v>104</v>
      </c>
      <c r="C73" s="87" t="s">
        <v>290</v>
      </c>
      <c r="D73" s="94" t="s">
        <v>362</v>
      </c>
      <c r="E73" s="83"/>
      <c r="F73" s="81"/>
      <c r="G73" s="81">
        <v>72940</v>
      </c>
      <c r="H73" s="81"/>
      <c r="I73" s="81"/>
      <c r="J73" s="81"/>
      <c r="K73" s="83"/>
      <c r="L73" s="81">
        <v>8979</v>
      </c>
      <c r="M73" s="81"/>
      <c r="N73" s="81"/>
      <c r="O73" s="81"/>
      <c r="P73" s="81"/>
      <c r="Q73" s="88"/>
      <c r="R73" s="81">
        <v>85242</v>
      </c>
      <c r="S73" s="81"/>
      <c r="T73" s="81"/>
      <c r="U73" s="81"/>
      <c r="V73" s="81">
        <v>8872</v>
      </c>
      <c r="W73" s="81"/>
      <c r="X73" s="81">
        <v>146515</v>
      </c>
      <c r="Y73" s="83"/>
      <c r="Z73" s="81">
        <v>294397</v>
      </c>
      <c r="AA73" s="81"/>
      <c r="AB73" s="88"/>
      <c r="AC73" s="81"/>
      <c r="AD73" s="88"/>
      <c r="AE73" s="81"/>
      <c r="AF73" s="88"/>
      <c r="AG73" s="81"/>
      <c r="AH73" s="81"/>
      <c r="AI73" s="81"/>
      <c r="AJ73" s="88"/>
      <c r="AK73" s="81"/>
      <c r="AL73" s="81"/>
      <c r="AM73" s="81"/>
      <c r="AN73" s="88"/>
      <c r="AO73" s="81"/>
      <c r="AP73" s="88"/>
      <c r="AQ73" s="81"/>
      <c r="AR73" s="83"/>
      <c r="AS73" s="81">
        <v>616945</v>
      </c>
      <c r="AT73" s="88"/>
    </row>
    <row r="74" spans="1:46" s="87" customFormat="1" x14ac:dyDescent="0.25">
      <c r="A74" s="89"/>
      <c r="B74" s="99" t="s">
        <v>64</v>
      </c>
      <c r="C74" s="87" t="s">
        <v>185</v>
      </c>
      <c r="D74" s="94" t="s">
        <v>363</v>
      </c>
      <c r="E74" s="83"/>
      <c r="F74" s="81"/>
      <c r="G74" s="81">
        <v>0</v>
      </c>
      <c r="H74" s="81"/>
      <c r="I74" s="81"/>
      <c r="J74" s="81"/>
      <c r="K74" s="83"/>
      <c r="L74" s="81">
        <v>36779</v>
      </c>
      <c r="M74" s="81"/>
      <c r="N74" s="81"/>
      <c r="O74" s="81"/>
      <c r="P74" s="81">
        <v>113349</v>
      </c>
      <c r="Q74" s="88">
        <v>1</v>
      </c>
      <c r="R74" s="81">
        <v>593510</v>
      </c>
      <c r="S74" s="81">
        <v>102307</v>
      </c>
      <c r="T74" s="81"/>
      <c r="U74" s="81"/>
      <c r="V74" s="81">
        <v>50046</v>
      </c>
      <c r="W74" s="81"/>
      <c r="X74" s="81">
        <v>-422828</v>
      </c>
      <c r="Y74" s="83"/>
      <c r="Z74" s="81">
        <v>2071608</v>
      </c>
      <c r="AA74" s="81"/>
      <c r="AB74" s="88"/>
      <c r="AC74" s="81"/>
      <c r="AD74" s="88"/>
      <c r="AE74" s="81"/>
      <c r="AF74" s="88"/>
      <c r="AG74" s="81"/>
      <c r="AH74" s="81"/>
      <c r="AI74" s="81"/>
      <c r="AJ74" s="88"/>
      <c r="AK74" s="81"/>
      <c r="AL74" s="81"/>
      <c r="AM74" s="81"/>
      <c r="AN74" s="88"/>
      <c r="AO74" s="81"/>
      <c r="AP74" s="88"/>
      <c r="AQ74" s="81"/>
      <c r="AR74" s="83"/>
      <c r="AS74" s="81">
        <v>2544771</v>
      </c>
      <c r="AT74" s="88">
        <v>1</v>
      </c>
    </row>
    <row r="75" spans="1:46" s="87" customFormat="1" x14ac:dyDescent="0.25">
      <c r="A75" s="90"/>
      <c r="B75" s="99" t="s">
        <v>66</v>
      </c>
      <c r="C75" s="87" t="s">
        <v>291</v>
      </c>
      <c r="D75" s="94" t="s">
        <v>364</v>
      </c>
      <c r="E75" s="83"/>
      <c r="F75" s="81"/>
      <c r="G75" s="81"/>
      <c r="H75" s="81"/>
      <c r="I75" s="81"/>
      <c r="J75" s="81"/>
      <c r="K75" s="83"/>
      <c r="L75" s="81">
        <v>6829</v>
      </c>
      <c r="M75" s="81">
        <v>293125</v>
      </c>
      <c r="N75" s="81"/>
      <c r="O75" s="81"/>
      <c r="P75" s="81"/>
      <c r="Q75" s="88"/>
      <c r="R75" s="81"/>
      <c r="S75" s="81">
        <v>89269</v>
      </c>
      <c r="T75" s="81"/>
      <c r="U75" s="81"/>
      <c r="V75" s="81"/>
      <c r="W75" s="81"/>
      <c r="X75" s="81"/>
      <c r="Y75" s="83"/>
      <c r="Z75" s="81"/>
      <c r="AA75" s="81"/>
      <c r="AB75" s="88"/>
      <c r="AC75" s="81"/>
      <c r="AD75" s="88"/>
      <c r="AE75" s="81"/>
      <c r="AF75" s="88"/>
      <c r="AG75" s="81"/>
      <c r="AH75" s="81"/>
      <c r="AI75" s="81"/>
      <c r="AJ75" s="88"/>
      <c r="AK75" s="81"/>
      <c r="AL75" s="81"/>
      <c r="AM75" s="81"/>
      <c r="AN75" s="88"/>
      <c r="AO75" s="81"/>
      <c r="AP75" s="88"/>
      <c r="AQ75" s="81"/>
      <c r="AR75" s="83"/>
      <c r="AS75" s="81">
        <v>389223</v>
      </c>
      <c r="AT75" s="88"/>
    </row>
    <row r="76" spans="1:46" s="87" customFormat="1" x14ac:dyDescent="0.25">
      <c r="A76" s="91" t="s">
        <v>47</v>
      </c>
      <c r="B76" s="100"/>
      <c r="C76" s="91"/>
      <c r="D76" s="93"/>
      <c r="E76" s="86"/>
      <c r="F76" s="82">
        <f>SUM(F68:F75)</f>
        <v>0</v>
      </c>
      <c r="G76" s="82">
        <f t="shared" ref="G76:AT76" si="10">SUM(G68:G75)</f>
        <v>1952350</v>
      </c>
      <c r="H76" s="82">
        <f t="shared" si="10"/>
        <v>0</v>
      </c>
      <c r="I76" s="82">
        <f t="shared" si="10"/>
        <v>0</v>
      </c>
      <c r="J76" s="82">
        <f t="shared" si="10"/>
        <v>0</v>
      </c>
      <c r="K76" s="86"/>
      <c r="L76" s="82">
        <f t="shared" si="10"/>
        <v>-3261</v>
      </c>
      <c r="M76" s="82">
        <f t="shared" si="10"/>
        <v>293125</v>
      </c>
      <c r="N76" s="82">
        <f t="shared" si="10"/>
        <v>0</v>
      </c>
      <c r="O76" s="82">
        <f t="shared" si="10"/>
        <v>0</v>
      </c>
      <c r="P76" s="82">
        <f t="shared" si="10"/>
        <v>113349</v>
      </c>
      <c r="Q76" s="92">
        <f t="shared" si="10"/>
        <v>1</v>
      </c>
      <c r="R76" s="82">
        <f t="shared" si="10"/>
        <v>4129056</v>
      </c>
      <c r="S76" s="82">
        <f t="shared" si="10"/>
        <v>191576</v>
      </c>
      <c r="T76" s="82">
        <f t="shared" si="10"/>
        <v>0</v>
      </c>
      <c r="U76" s="82">
        <f t="shared" si="10"/>
        <v>0</v>
      </c>
      <c r="V76" s="82">
        <f t="shared" si="10"/>
        <v>571755</v>
      </c>
      <c r="W76" s="82">
        <f t="shared" si="10"/>
        <v>0</v>
      </c>
      <c r="X76" s="82">
        <f t="shared" si="10"/>
        <v>-5121798</v>
      </c>
      <c r="Y76" s="86"/>
      <c r="Z76" s="82">
        <f t="shared" si="10"/>
        <v>14406113</v>
      </c>
      <c r="AA76" s="82">
        <f t="shared" si="10"/>
        <v>-822120</v>
      </c>
      <c r="AB76" s="92">
        <f t="shared" si="10"/>
        <v>-12.399999999999999</v>
      </c>
      <c r="AC76" s="82">
        <f t="shared" si="10"/>
        <v>0</v>
      </c>
      <c r="AD76" s="92">
        <f t="shared" si="10"/>
        <v>0</v>
      </c>
      <c r="AE76" s="82">
        <f t="shared" si="10"/>
        <v>0</v>
      </c>
      <c r="AF76" s="92">
        <f t="shared" si="10"/>
        <v>0</v>
      </c>
      <c r="AG76" s="82">
        <f t="shared" si="10"/>
        <v>0</v>
      </c>
      <c r="AH76" s="82">
        <f t="shared" si="10"/>
        <v>0</v>
      </c>
      <c r="AI76" s="82">
        <f t="shared" si="10"/>
        <v>0</v>
      </c>
      <c r="AJ76" s="92">
        <f t="shared" si="10"/>
        <v>0</v>
      </c>
      <c r="AK76" s="82">
        <f t="shared" si="10"/>
        <v>0</v>
      </c>
      <c r="AL76" s="82">
        <f t="shared" si="10"/>
        <v>0</v>
      </c>
      <c r="AM76" s="82">
        <f t="shared" si="10"/>
        <v>0</v>
      </c>
      <c r="AN76" s="92">
        <f t="shared" si="10"/>
        <v>0</v>
      </c>
      <c r="AO76" s="82">
        <f t="shared" si="10"/>
        <v>0</v>
      </c>
      <c r="AP76" s="92">
        <f t="shared" si="10"/>
        <v>0</v>
      </c>
      <c r="AQ76" s="82">
        <f t="shared" si="10"/>
        <v>0</v>
      </c>
      <c r="AR76" s="86"/>
      <c r="AS76" s="82">
        <f t="shared" si="10"/>
        <v>15710145</v>
      </c>
      <c r="AT76" s="92">
        <f t="shared" si="10"/>
        <v>-11.399999999999999</v>
      </c>
    </row>
    <row r="77" spans="1:46" s="87" customFormat="1" x14ac:dyDescent="0.25">
      <c r="A77" s="89" t="s">
        <v>48</v>
      </c>
      <c r="B77" s="99" t="s">
        <v>141</v>
      </c>
      <c r="C77" s="87" t="s">
        <v>292</v>
      </c>
      <c r="D77" s="94" t="s">
        <v>380</v>
      </c>
      <c r="E77" s="83"/>
      <c r="F77" s="81"/>
      <c r="G77" s="81"/>
      <c r="H77" s="81"/>
      <c r="I77" s="81"/>
      <c r="J77" s="81"/>
      <c r="K77" s="83"/>
      <c r="L77" s="81"/>
      <c r="M77" s="81"/>
      <c r="N77" s="81"/>
      <c r="O77" s="81"/>
      <c r="P77" s="81"/>
      <c r="Q77" s="88"/>
      <c r="R77" s="81">
        <v>5947</v>
      </c>
      <c r="S77" s="81"/>
      <c r="T77" s="81"/>
      <c r="U77" s="81"/>
      <c r="V77" s="81">
        <v>11456</v>
      </c>
      <c r="W77" s="81"/>
      <c r="X77" s="81">
        <v>21733</v>
      </c>
      <c r="Y77" s="83"/>
      <c r="Z77" s="81">
        <v>94815</v>
      </c>
      <c r="AA77" s="81"/>
      <c r="AB77" s="88"/>
      <c r="AC77" s="81"/>
      <c r="AD77" s="88"/>
      <c r="AE77" s="81"/>
      <c r="AF77" s="88"/>
      <c r="AG77" s="81"/>
      <c r="AH77" s="81"/>
      <c r="AI77" s="81"/>
      <c r="AJ77" s="88"/>
      <c r="AK77" s="81"/>
      <c r="AL77" s="81"/>
      <c r="AM77" s="81"/>
      <c r="AN77" s="88"/>
      <c r="AO77" s="81"/>
      <c r="AP77" s="88"/>
      <c r="AQ77" s="81"/>
      <c r="AR77" s="83"/>
      <c r="AS77" s="81">
        <v>133951</v>
      </c>
      <c r="AT77" s="88"/>
    </row>
    <row r="78" spans="1:46" s="87" customFormat="1" x14ac:dyDescent="0.25">
      <c r="A78" s="89"/>
      <c r="B78" s="99" t="s">
        <v>67</v>
      </c>
      <c r="C78" s="87" t="s">
        <v>293</v>
      </c>
      <c r="D78" s="94" t="s">
        <v>381</v>
      </c>
      <c r="E78" s="83"/>
      <c r="F78" s="81"/>
      <c r="G78" s="81"/>
      <c r="H78" s="81"/>
      <c r="I78" s="81"/>
      <c r="J78" s="81"/>
      <c r="K78" s="83"/>
      <c r="L78" s="81">
        <v>15300</v>
      </c>
      <c r="M78" s="81"/>
      <c r="N78" s="81"/>
      <c r="O78" s="81">
        <v>200000</v>
      </c>
      <c r="P78" s="81"/>
      <c r="Q78" s="88"/>
      <c r="R78" s="81">
        <v>3226</v>
      </c>
      <c r="S78" s="81"/>
      <c r="T78" s="81"/>
      <c r="U78" s="81"/>
      <c r="V78" s="81">
        <v>803</v>
      </c>
      <c r="W78" s="81"/>
      <c r="X78" s="81"/>
      <c r="Y78" s="83"/>
      <c r="Z78" s="81">
        <v>4026</v>
      </c>
      <c r="AA78" s="81"/>
      <c r="AB78" s="88"/>
      <c r="AC78" s="81"/>
      <c r="AD78" s="88"/>
      <c r="AE78" s="81"/>
      <c r="AF78" s="88"/>
      <c r="AG78" s="81"/>
      <c r="AH78" s="81"/>
      <c r="AI78" s="81"/>
      <c r="AJ78" s="88"/>
      <c r="AK78" s="81"/>
      <c r="AL78" s="81"/>
      <c r="AM78" s="81"/>
      <c r="AN78" s="88"/>
      <c r="AO78" s="81"/>
      <c r="AP78" s="88"/>
      <c r="AQ78" s="81"/>
      <c r="AR78" s="83"/>
      <c r="AS78" s="81">
        <v>223355</v>
      </c>
      <c r="AT78" s="88"/>
    </row>
    <row r="79" spans="1:46" s="87" customFormat="1" x14ac:dyDescent="0.25">
      <c r="A79" s="89"/>
      <c r="B79" s="99" t="s">
        <v>214</v>
      </c>
      <c r="C79" s="87" t="s">
        <v>215</v>
      </c>
      <c r="D79" s="94" t="s">
        <v>382</v>
      </c>
      <c r="E79" s="83"/>
      <c r="F79" s="81"/>
      <c r="G79" s="81"/>
      <c r="H79" s="81"/>
      <c r="I79" s="81"/>
      <c r="J79" s="81"/>
      <c r="K79" s="83"/>
      <c r="L79" s="81"/>
      <c r="M79" s="81"/>
      <c r="N79" s="81"/>
      <c r="O79" s="81"/>
      <c r="P79" s="81"/>
      <c r="Q79" s="88"/>
      <c r="R79" s="81">
        <v>91615</v>
      </c>
      <c r="S79" s="81"/>
      <c r="T79" s="81"/>
      <c r="U79" s="81"/>
      <c r="V79" s="81">
        <v>17369</v>
      </c>
      <c r="W79" s="81"/>
      <c r="X79" s="81">
        <v>-35108</v>
      </c>
      <c r="Y79" s="83"/>
      <c r="Z79" s="81">
        <v>212441</v>
      </c>
      <c r="AA79" s="81"/>
      <c r="AB79" s="88"/>
      <c r="AC79" s="81"/>
      <c r="AD79" s="88"/>
      <c r="AE79" s="81"/>
      <c r="AF79" s="88"/>
      <c r="AG79" s="81"/>
      <c r="AH79" s="81"/>
      <c r="AI79" s="81"/>
      <c r="AJ79" s="88"/>
      <c r="AK79" s="81"/>
      <c r="AL79" s="81"/>
      <c r="AM79" s="81"/>
      <c r="AN79" s="88"/>
      <c r="AO79" s="81"/>
      <c r="AP79" s="88"/>
      <c r="AQ79" s="81"/>
      <c r="AR79" s="83"/>
      <c r="AS79" s="81">
        <v>286317</v>
      </c>
      <c r="AT79" s="88"/>
    </row>
    <row r="80" spans="1:46" s="87" customFormat="1" x14ac:dyDescent="0.25">
      <c r="A80" s="89"/>
      <c r="B80" s="99" t="s">
        <v>65</v>
      </c>
      <c r="C80" s="87" t="s">
        <v>189</v>
      </c>
      <c r="D80" s="94" t="s">
        <v>383</v>
      </c>
      <c r="E80" s="83"/>
      <c r="F80" s="81"/>
      <c r="G80" s="81"/>
      <c r="H80" s="81"/>
      <c r="I80" s="81"/>
      <c r="J80" s="81"/>
      <c r="K80" s="83"/>
      <c r="L80" s="81">
        <v>24356</v>
      </c>
      <c r="M80" s="81"/>
      <c r="N80" s="81"/>
      <c r="O80" s="81">
        <v>100000</v>
      </c>
      <c r="P80" s="81">
        <v>76000</v>
      </c>
      <c r="Q80" s="88">
        <v>1</v>
      </c>
      <c r="R80" s="81">
        <v>342217</v>
      </c>
      <c r="S80" s="81"/>
      <c r="T80" s="81"/>
      <c r="U80" s="81"/>
      <c r="V80" s="81">
        <v>65161</v>
      </c>
      <c r="W80" s="81"/>
      <c r="X80" s="81">
        <v>-416818</v>
      </c>
      <c r="Y80" s="83"/>
      <c r="Z80" s="81">
        <v>978997</v>
      </c>
      <c r="AA80" s="81"/>
      <c r="AB80" s="88"/>
      <c r="AC80" s="81"/>
      <c r="AD80" s="88"/>
      <c r="AE80" s="81"/>
      <c r="AF80" s="88"/>
      <c r="AG80" s="81"/>
      <c r="AH80" s="81"/>
      <c r="AI80" s="81"/>
      <c r="AJ80" s="88"/>
      <c r="AK80" s="81"/>
      <c r="AL80" s="81"/>
      <c r="AM80" s="81"/>
      <c r="AN80" s="88"/>
      <c r="AO80" s="81"/>
      <c r="AP80" s="88"/>
      <c r="AQ80" s="81"/>
      <c r="AR80" s="83"/>
      <c r="AS80" s="81">
        <v>1169913</v>
      </c>
      <c r="AT80" s="88">
        <v>1</v>
      </c>
    </row>
    <row r="81" spans="1:46" s="87" customFormat="1" x14ac:dyDescent="0.25">
      <c r="A81" s="89"/>
      <c r="B81" s="99" t="s">
        <v>190</v>
      </c>
      <c r="C81" s="87" t="s">
        <v>191</v>
      </c>
      <c r="D81" s="94" t="s">
        <v>384</v>
      </c>
      <c r="E81" s="83"/>
      <c r="F81" s="81"/>
      <c r="G81" s="81"/>
      <c r="H81" s="81"/>
      <c r="I81" s="81"/>
      <c r="J81" s="81"/>
      <c r="K81" s="83"/>
      <c r="L81" s="81"/>
      <c r="M81" s="81"/>
      <c r="N81" s="81"/>
      <c r="O81" s="81"/>
      <c r="P81" s="81"/>
      <c r="Q81" s="88"/>
      <c r="R81" s="81">
        <v>104581</v>
      </c>
      <c r="S81" s="81"/>
      <c r="T81" s="81"/>
      <c r="U81" s="81"/>
      <c r="V81" s="81">
        <v>36776</v>
      </c>
      <c r="W81" s="81"/>
      <c r="X81" s="81">
        <v>-70609</v>
      </c>
      <c r="Y81" s="83"/>
      <c r="Z81" s="81">
        <v>400627</v>
      </c>
      <c r="AA81" s="81"/>
      <c r="AB81" s="88"/>
      <c r="AC81" s="81"/>
      <c r="AD81" s="88"/>
      <c r="AE81" s="81"/>
      <c r="AF81" s="88"/>
      <c r="AG81" s="81"/>
      <c r="AH81" s="81"/>
      <c r="AI81" s="81"/>
      <c r="AJ81" s="88"/>
      <c r="AK81" s="81"/>
      <c r="AL81" s="81"/>
      <c r="AM81" s="81"/>
      <c r="AN81" s="88"/>
      <c r="AO81" s="81"/>
      <c r="AP81" s="88"/>
      <c r="AQ81" s="81"/>
      <c r="AR81" s="83"/>
      <c r="AS81" s="81">
        <v>471375</v>
      </c>
      <c r="AT81" s="88"/>
    </row>
    <row r="82" spans="1:46" s="87" customFormat="1" x14ac:dyDescent="0.25">
      <c r="A82" s="89"/>
      <c r="B82" s="99" t="s">
        <v>217</v>
      </c>
      <c r="C82" s="87" t="s">
        <v>294</v>
      </c>
      <c r="D82" s="94" t="s">
        <v>385</v>
      </c>
      <c r="E82" s="83"/>
      <c r="F82" s="81"/>
      <c r="G82" s="81"/>
      <c r="H82" s="81"/>
      <c r="I82" s="81"/>
      <c r="J82" s="81"/>
      <c r="K82" s="83"/>
      <c r="L82" s="81"/>
      <c r="M82" s="81"/>
      <c r="N82" s="81"/>
      <c r="O82" s="81"/>
      <c r="P82" s="81"/>
      <c r="Q82" s="88"/>
      <c r="R82" s="81">
        <v>3226</v>
      </c>
      <c r="S82" s="81"/>
      <c r="T82" s="81"/>
      <c r="U82" s="81"/>
      <c r="V82" s="81">
        <v>672</v>
      </c>
      <c r="W82" s="81"/>
      <c r="X82" s="81"/>
      <c r="Y82" s="83"/>
      <c r="Z82" s="81">
        <v>3724</v>
      </c>
      <c r="AA82" s="81"/>
      <c r="AB82" s="88"/>
      <c r="AC82" s="81"/>
      <c r="AD82" s="88"/>
      <c r="AE82" s="81"/>
      <c r="AF82" s="88"/>
      <c r="AG82" s="81"/>
      <c r="AH82" s="81"/>
      <c r="AI82" s="81"/>
      <c r="AJ82" s="88"/>
      <c r="AK82" s="81"/>
      <c r="AL82" s="81"/>
      <c r="AM82" s="81"/>
      <c r="AN82" s="88"/>
      <c r="AO82" s="81"/>
      <c r="AP82" s="88"/>
      <c r="AQ82" s="81"/>
      <c r="AR82" s="83"/>
      <c r="AS82" s="81">
        <v>7622</v>
      </c>
      <c r="AT82" s="88"/>
    </row>
    <row r="83" spans="1:46" s="87" customFormat="1" x14ac:dyDescent="0.25">
      <c r="A83" s="89"/>
      <c r="B83" s="99" t="s">
        <v>69</v>
      </c>
      <c r="C83" s="87" t="s">
        <v>192</v>
      </c>
      <c r="D83" s="94" t="s">
        <v>386</v>
      </c>
      <c r="E83" s="83"/>
      <c r="F83" s="81"/>
      <c r="G83" s="81"/>
      <c r="H83" s="81"/>
      <c r="I83" s="81"/>
      <c r="J83" s="81"/>
      <c r="K83" s="83"/>
      <c r="L83" s="81">
        <v>2844</v>
      </c>
      <c r="M83" s="81"/>
      <c r="N83" s="81"/>
      <c r="O83" s="81"/>
      <c r="P83" s="81"/>
      <c r="Q83" s="88"/>
      <c r="R83" s="81">
        <v>16126</v>
      </c>
      <c r="S83" s="81"/>
      <c r="T83" s="81"/>
      <c r="U83" s="81">
        <v>23100</v>
      </c>
      <c r="V83" s="81">
        <v>11197</v>
      </c>
      <c r="W83" s="81"/>
      <c r="X83" s="81">
        <v>-4479</v>
      </c>
      <c r="Y83" s="83"/>
      <c r="Z83" s="81">
        <v>125470</v>
      </c>
      <c r="AA83" s="81"/>
      <c r="AB83" s="88"/>
      <c r="AC83" s="81"/>
      <c r="AD83" s="88"/>
      <c r="AE83" s="81"/>
      <c r="AF83" s="88"/>
      <c r="AG83" s="81"/>
      <c r="AH83" s="81"/>
      <c r="AI83" s="81"/>
      <c r="AJ83" s="88"/>
      <c r="AK83" s="81"/>
      <c r="AL83" s="81"/>
      <c r="AM83" s="81"/>
      <c r="AN83" s="88"/>
      <c r="AO83" s="81"/>
      <c r="AP83" s="88"/>
      <c r="AQ83" s="81"/>
      <c r="AR83" s="83"/>
      <c r="AS83" s="81">
        <v>174258</v>
      </c>
      <c r="AT83" s="88"/>
    </row>
    <row r="84" spans="1:46" s="87" customFormat="1" x14ac:dyDescent="0.25">
      <c r="A84" s="89"/>
      <c r="B84" s="99" t="s">
        <v>70</v>
      </c>
      <c r="C84" s="87" t="s">
        <v>193</v>
      </c>
      <c r="D84" s="94" t="s">
        <v>387</v>
      </c>
      <c r="E84" s="83"/>
      <c r="F84" s="81"/>
      <c r="G84" s="81"/>
      <c r="H84" s="81"/>
      <c r="I84" s="81"/>
      <c r="J84" s="81"/>
      <c r="K84" s="83"/>
      <c r="L84" s="81">
        <v>59755</v>
      </c>
      <c r="M84" s="81"/>
      <c r="N84" s="81"/>
      <c r="O84" s="81"/>
      <c r="P84" s="81"/>
      <c r="Q84" s="88"/>
      <c r="R84" s="81">
        <v>30535</v>
      </c>
      <c r="S84" s="81"/>
      <c r="T84" s="81"/>
      <c r="U84" s="81"/>
      <c r="V84" s="81">
        <v>-13043</v>
      </c>
      <c r="W84" s="81"/>
      <c r="X84" s="81">
        <v>253481</v>
      </c>
      <c r="Y84" s="83"/>
      <c r="Z84" s="81">
        <v>100490</v>
      </c>
      <c r="AA84" s="81"/>
      <c r="AB84" s="88"/>
      <c r="AC84" s="81">
        <v>241714</v>
      </c>
      <c r="AD84" s="88">
        <v>2</v>
      </c>
      <c r="AE84" s="81"/>
      <c r="AF84" s="88"/>
      <c r="AG84" s="81"/>
      <c r="AH84" s="81"/>
      <c r="AI84" s="81"/>
      <c r="AJ84" s="88"/>
      <c r="AK84" s="81"/>
      <c r="AL84" s="81"/>
      <c r="AM84" s="81"/>
      <c r="AN84" s="88"/>
      <c r="AO84" s="81"/>
      <c r="AP84" s="88"/>
      <c r="AQ84" s="81"/>
      <c r="AR84" s="83"/>
      <c r="AS84" s="81">
        <v>672932</v>
      </c>
      <c r="AT84" s="88">
        <v>2</v>
      </c>
    </row>
    <row r="85" spans="1:46" s="87" customFormat="1" x14ac:dyDescent="0.25">
      <c r="A85" s="90"/>
      <c r="B85" s="99" t="s">
        <v>71</v>
      </c>
      <c r="C85" s="87" t="s">
        <v>194</v>
      </c>
      <c r="D85" s="94" t="s">
        <v>388</v>
      </c>
      <c r="E85" s="83"/>
      <c r="F85" s="81"/>
      <c r="G85" s="81"/>
      <c r="H85" s="81"/>
      <c r="I85" s="81"/>
      <c r="J85" s="81"/>
      <c r="K85" s="83"/>
      <c r="L85" s="81">
        <v>87020</v>
      </c>
      <c r="M85" s="81"/>
      <c r="N85" s="81"/>
      <c r="O85" s="81"/>
      <c r="P85" s="81"/>
      <c r="Q85" s="88"/>
      <c r="R85" s="81">
        <v>193396</v>
      </c>
      <c r="S85" s="81"/>
      <c r="T85" s="81"/>
      <c r="U85" s="81"/>
      <c r="V85" s="81">
        <v>33321</v>
      </c>
      <c r="W85" s="81"/>
      <c r="X85" s="81">
        <v>-129812</v>
      </c>
      <c r="Y85" s="83"/>
      <c r="Z85" s="81">
        <v>388003</v>
      </c>
      <c r="AA85" s="81"/>
      <c r="AB85" s="88"/>
      <c r="AC85" s="81">
        <v>-87678</v>
      </c>
      <c r="AD85" s="88">
        <v>4</v>
      </c>
      <c r="AE85" s="81"/>
      <c r="AF85" s="88"/>
      <c r="AG85" s="81"/>
      <c r="AH85" s="81"/>
      <c r="AI85" s="81"/>
      <c r="AJ85" s="88"/>
      <c r="AK85" s="81"/>
      <c r="AL85" s="81"/>
      <c r="AM85" s="81"/>
      <c r="AN85" s="88"/>
      <c r="AO85" s="81"/>
      <c r="AP85" s="88"/>
      <c r="AQ85" s="81"/>
      <c r="AR85" s="83"/>
      <c r="AS85" s="81">
        <v>484250</v>
      </c>
      <c r="AT85" s="88">
        <v>4</v>
      </c>
    </row>
    <row r="86" spans="1:46" s="87" customFormat="1" x14ac:dyDescent="0.25">
      <c r="A86" s="91" t="s">
        <v>49</v>
      </c>
      <c r="B86" s="101"/>
      <c r="C86" s="91"/>
      <c r="D86" s="93"/>
      <c r="E86" s="86"/>
      <c r="F86" s="82">
        <f>SUM(F77:F85)</f>
        <v>0</v>
      </c>
      <c r="G86" s="82">
        <f t="shared" ref="G86:J86" si="11">SUM(G77:G85)</f>
        <v>0</v>
      </c>
      <c r="H86" s="82">
        <f t="shared" si="11"/>
        <v>0</v>
      </c>
      <c r="I86" s="82">
        <f t="shared" si="11"/>
        <v>0</v>
      </c>
      <c r="J86" s="82">
        <f t="shared" si="11"/>
        <v>0</v>
      </c>
      <c r="K86" s="86"/>
      <c r="L86" s="82">
        <f t="shared" ref="L86:X86" si="12">SUM(L77:L85)</f>
        <v>189275</v>
      </c>
      <c r="M86" s="82">
        <f t="shared" si="12"/>
        <v>0</v>
      </c>
      <c r="N86" s="82">
        <f t="shared" si="12"/>
        <v>0</v>
      </c>
      <c r="O86" s="82">
        <f t="shared" si="12"/>
        <v>300000</v>
      </c>
      <c r="P86" s="82">
        <f t="shared" si="12"/>
        <v>76000</v>
      </c>
      <c r="Q86" s="92">
        <f t="shared" si="12"/>
        <v>1</v>
      </c>
      <c r="R86" s="82">
        <f t="shared" si="12"/>
        <v>790869</v>
      </c>
      <c r="S86" s="82">
        <f t="shared" si="12"/>
        <v>0</v>
      </c>
      <c r="T86" s="82">
        <f t="shared" si="12"/>
        <v>0</v>
      </c>
      <c r="U86" s="82">
        <f t="shared" si="12"/>
        <v>23100</v>
      </c>
      <c r="V86" s="82">
        <f t="shared" si="12"/>
        <v>163712</v>
      </c>
      <c r="W86" s="82">
        <f t="shared" si="12"/>
        <v>0</v>
      </c>
      <c r="X86" s="82">
        <f t="shared" si="12"/>
        <v>-381612</v>
      </c>
      <c r="Y86" s="86"/>
      <c r="Z86" s="82">
        <f t="shared" ref="Z86:AQ86" si="13">SUM(Z77:Z85)</f>
        <v>2308593</v>
      </c>
      <c r="AA86" s="82">
        <f t="shared" si="13"/>
        <v>0</v>
      </c>
      <c r="AB86" s="92">
        <f t="shared" si="13"/>
        <v>0</v>
      </c>
      <c r="AC86" s="82">
        <f t="shared" si="13"/>
        <v>154036</v>
      </c>
      <c r="AD86" s="92">
        <f t="shared" si="13"/>
        <v>6</v>
      </c>
      <c r="AE86" s="82">
        <f t="shared" si="13"/>
        <v>0</v>
      </c>
      <c r="AF86" s="92">
        <f t="shared" si="13"/>
        <v>0</v>
      </c>
      <c r="AG86" s="82">
        <f t="shared" si="13"/>
        <v>0</v>
      </c>
      <c r="AH86" s="82">
        <f t="shared" si="13"/>
        <v>0</v>
      </c>
      <c r="AI86" s="82">
        <f t="shared" si="13"/>
        <v>0</v>
      </c>
      <c r="AJ86" s="92">
        <f t="shared" si="13"/>
        <v>0</v>
      </c>
      <c r="AK86" s="82">
        <f t="shared" si="13"/>
        <v>0</v>
      </c>
      <c r="AL86" s="82">
        <f t="shared" si="13"/>
        <v>0</v>
      </c>
      <c r="AM86" s="82">
        <f t="shared" si="13"/>
        <v>0</v>
      </c>
      <c r="AN86" s="92">
        <f t="shared" si="13"/>
        <v>0</v>
      </c>
      <c r="AO86" s="82">
        <f t="shared" si="13"/>
        <v>0</v>
      </c>
      <c r="AP86" s="92">
        <f t="shared" si="13"/>
        <v>0</v>
      </c>
      <c r="AQ86" s="82">
        <f t="shared" si="13"/>
        <v>0</v>
      </c>
      <c r="AR86" s="86"/>
      <c r="AS86" s="82">
        <f t="shared" ref="AS86:AT86" si="14">SUM(AS77:AS85)</f>
        <v>3623973</v>
      </c>
      <c r="AT86" s="92">
        <f t="shared" si="14"/>
        <v>7</v>
      </c>
    </row>
    <row r="87" spans="1:46" s="87" customFormat="1" x14ac:dyDescent="0.25">
      <c r="A87" s="89" t="s">
        <v>50</v>
      </c>
      <c r="B87" s="99" t="s">
        <v>201</v>
      </c>
      <c r="C87" s="87" t="s">
        <v>202</v>
      </c>
      <c r="D87" s="94" t="s">
        <v>365</v>
      </c>
      <c r="E87" s="83"/>
      <c r="F87" s="81"/>
      <c r="G87" s="81"/>
      <c r="H87" s="81"/>
      <c r="I87" s="81"/>
      <c r="J87" s="81"/>
      <c r="K87" s="83"/>
      <c r="L87" s="81"/>
      <c r="M87" s="81"/>
      <c r="N87" s="81"/>
      <c r="O87" s="81"/>
      <c r="P87" s="81"/>
      <c r="Q87" s="88"/>
      <c r="R87" s="81">
        <v>2545</v>
      </c>
      <c r="S87" s="81"/>
      <c r="T87" s="81"/>
      <c r="U87" s="81"/>
      <c r="V87" s="81">
        <v>866</v>
      </c>
      <c r="W87" s="81"/>
      <c r="X87" s="81">
        <v>20246</v>
      </c>
      <c r="Y87" s="83"/>
      <c r="Z87" s="81">
        <v>12586</v>
      </c>
      <c r="AA87" s="81"/>
      <c r="AB87" s="88"/>
      <c r="AC87" s="81"/>
      <c r="AD87" s="88"/>
      <c r="AE87" s="81"/>
      <c r="AF87" s="88"/>
      <c r="AG87" s="81"/>
      <c r="AH87" s="81"/>
      <c r="AI87" s="81"/>
      <c r="AJ87" s="88"/>
      <c r="AK87" s="81"/>
      <c r="AL87" s="81"/>
      <c r="AM87" s="81"/>
      <c r="AN87" s="88"/>
      <c r="AO87" s="81"/>
      <c r="AP87" s="88"/>
      <c r="AQ87" s="81"/>
      <c r="AR87" s="83"/>
      <c r="AS87" s="81">
        <v>36243</v>
      </c>
      <c r="AT87" s="88"/>
    </row>
    <row r="88" spans="1:46" s="87" customFormat="1" x14ac:dyDescent="0.25">
      <c r="A88" s="90"/>
      <c r="B88" s="99" t="s">
        <v>68</v>
      </c>
      <c r="C88" s="87" t="s">
        <v>203</v>
      </c>
      <c r="D88" s="94" t="s">
        <v>366</v>
      </c>
      <c r="E88" s="83"/>
      <c r="F88" s="81"/>
      <c r="G88" s="81"/>
      <c r="H88" s="81"/>
      <c r="I88" s="81"/>
      <c r="J88" s="81"/>
      <c r="K88" s="83"/>
      <c r="L88" s="81">
        <v>796744</v>
      </c>
      <c r="M88" s="81"/>
      <c r="N88" s="81"/>
      <c r="O88" s="81"/>
      <c r="P88" s="81"/>
      <c r="Q88" s="88"/>
      <c r="R88" s="81">
        <v>27987</v>
      </c>
      <c r="S88" s="81"/>
      <c r="T88" s="81"/>
      <c r="U88" s="81"/>
      <c r="V88" s="81">
        <v>-152164</v>
      </c>
      <c r="W88" s="81"/>
      <c r="X88" s="81">
        <v>-24310</v>
      </c>
      <c r="Y88" s="83"/>
      <c r="Z88" s="81">
        <v>56228</v>
      </c>
      <c r="AA88" s="81"/>
      <c r="AB88" s="88"/>
      <c r="AC88" s="81"/>
      <c r="AD88" s="88"/>
      <c r="AE88" s="81">
        <v>1643256</v>
      </c>
      <c r="AF88" s="88">
        <v>33</v>
      </c>
      <c r="AG88" s="81"/>
      <c r="AH88" s="81"/>
      <c r="AI88" s="81"/>
      <c r="AJ88" s="88"/>
      <c r="AK88" s="81"/>
      <c r="AL88" s="81"/>
      <c r="AM88" s="81"/>
      <c r="AN88" s="88"/>
      <c r="AO88" s="81"/>
      <c r="AP88" s="88"/>
      <c r="AQ88" s="81"/>
      <c r="AR88" s="83"/>
      <c r="AS88" s="81">
        <v>2347741</v>
      </c>
      <c r="AT88" s="88">
        <v>33</v>
      </c>
    </row>
    <row r="89" spans="1:46" s="87" customFormat="1" x14ac:dyDescent="0.25">
      <c r="A89" s="91" t="s">
        <v>51</v>
      </c>
      <c r="B89" s="100"/>
      <c r="C89" s="91"/>
      <c r="D89" s="93"/>
      <c r="E89" s="86"/>
      <c r="F89" s="82">
        <f>SUM(F87:F88)</f>
        <v>0</v>
      </c>
      <c r="G89" s="82">
        <f t="shared" ref="G89:AT89" si="15">SUM(G87:G88)</f>
        <v>0</v>
      </c>
      <c r="H89" s="82">
        <f t="shared" si="15"/>
        <v>0</v>
      </c>
      <c r="I89" s="82">
        <f t="shared" si="15"/>
        <v>0</v>
      </c>
      <c r="J89" s="82">
        <f t="shared" si="15"/>
        <v>0</v>
      </c>
      <c r="K89" s="86"/>
      <c r="L89" s="82">
        <f t="shared" si="15"/>
        <v>796744</v>
      </c>
      <c r="M89" s="82">
        <f t="shared" si="15"/>
        <v>0</v>
      </c>
      <c r="N89" s="82">
        <f t="shared" si="15"/>
        <v>0</v>
      </c>
      <c r="O89" s="82">
        <f t="shared" si="15"/>
        <v>0</v>
      </c>
      <c r="P89" s="82">
        <f t="shared" si="15"/>
        <v>0</v>
      </c>
      <c r="Q89" s="92">
        <f t="shared" si="15"/>
        <v>0</v>
      </c>
      <c r="R89" s="82">
        <f t="shared" si="15"/>
        <v>30532</v>
      </c>
      <c r="S89" s="82">
        <f t="shared" si="15"/>
        <v>0</v>
      </c>
      <c r="T89" s="82">
        <f t="shared" si="15"/>
        <v>0</v>
      </c>
      <c r="U89" s="82">
        <f t="shared" si="15"/>
        <v>0</v>
      </c>
      <c r="V89" s="82">
        <f t="shared" si="15"/>
        <v>-151298</v>
      </c>
      <c r="W89" s="82">
        <f t="shared" si="15"/>
        <v>0</v>
      </c>
      <c r="X89" s="82">
        <f t="shared" si="15"/>
        <v>-4064</v>
      </c>
      <c r="Y89" s="86"/>
      <c r="Z89" s="82">
        <f t="shared" si="15"/>
        <v>68814</v>
      </c>
      <c r="AA89" s="82">
        <f t="shared" si="15"/>
        <v>0</v>
      </c>
      <c r="AB89" s="92">
        <f t="shared" si="15"/>
        <v>0</v>
      </c>
      <c r="AC89" s="82">
        <f t="shared" si="15"/>
        <v>0</v>
      </c>
      <c r="AD89" s="92">
        <f t="shared" si="15"/>
        <v>0</v>
      </c>
      <c r="AE89" s="82">
        <f t="shared" si="15"/>
        <v>1643256</v>
      </c>
      <c r="AF89" s="92">
        <f t="shared" si="15"/>
        <v>33</v>
      </c>
      <c r="AG89" s="82">
        <f t="shared" si="15"/>
        <v>0</v>
      </c>
      <c r="AH89" s="82">
        <f t="shared" si="15"/>
        <v>0</v>
      </c>
      <c r="AI89" s="82">
        <f t="shared" si="15"/>
        <v>0</v>
      </c>
      <c r="AJ89" s="92">
        <f t="shared" si="15"/>
        <v>0</v>
      </c>
      <c r="AK89" s="82">
        <f t="shared" si="15"/>
        <v>0</v>
      </c>
      <c r="AL89" s="82">
        <f t="shared" si="15"/>
        <v>0</v>
      </c>
      <c r="AM89" s="82">
        <f t="shared" si="15"/>
        <v>0</v>
      </c>
      <c r="AN89" s="92">
        <f t="shared" si="15"/>
        <v>0</v>
      </c>
      <c r="AO89" s="82">
        <f t="shared" si="15"/>
        <v>0</v>
      </c>
      <c r="AP89" s="92">
        <f t="shared" si="15"/>
        <v>0</v>
      </c>
      <c r="AQ89" s="82">
        <f t="shared" si="15"/>
        <v>0</v>
      </c>
      <c r="AR89" s="86"/>
      <c r="AS89" s="82">
        <f t="shared" si="15"/>
        <v>2383984</v>
      </c>
      <c r="AT89" s="92">
        <f t="shared" si="15"/>
        <v>33</v>
      </c>
    </row>
    <row r="90" spans="1:46" s="87" customFormat="1" x14ac:dyDescent="0.25">
      <c r="A90" s="89" t="s">
        <v>22</v>
      </c>
      <c r="B90" s="99" t="s">
        <v>121</v>
      </c>
      <c r="C90" s="87" t="s">
        <v>122</v>
      </c>
      <c r="D90" s="94" t="s">
        <v>367</v>
      </c>
      <c r="E90" s="83"/>
      <c r="F90" s="81"/>
      <c r="G90" s="81"/>
      <c r="H90" s="81"/>
      <c r="I90" s="81"/>
      <c r="J90" s="81"/>
      <c r="K90" s="83"/>
      <c r="L90" s="81"/>
      <c r="M90" s="81"/>
      <c r="N90" s="81"/>
      <c r="O90" s="81"/>
      <c r="P90" s="81"/>
      <c r="Q90" s="88"/>
      <c r="R90" s="81">
        <v>2545</v>
      </c>
      <c r="S90" s="81"/>
      <c r="T90" s="81"/>
      <c r="U90" s="81"/>
      <c r="V90" s="81">
        <v>1889</v>
      </c>
      <c r="W90" s="81"/>
      <c r="X90" s="81">
        <v>35820</v>
      </c>
      <c r="Y90" s="83"/>
      <c r="Z90" s="81">
        <v>8173</v>
      </c>
      <c r="AA90" s="81"/>
      <c r="AB90" s="88"/>
      <c r="AC90" s="81"/>
      <c r="AD90" s="88"/>
      <c r="AE90" s="81"/>
      <c r="AF90" s="88"/>
      <c r="AG90" s="81"/>
      <c r="AH90" s="81"/>
      <c r="AI90" s="81"/>
      <c r="AJ90" s="88"/>
      <c r="AK90" s="81"/>
      <c r="AL90" s="81"/>
      <c r="AM90" s="81"/>
      <c r="AN90" s="88"/>
      <c r="AO90" s="81"/>
      <c r="AP90" s="88"/>
      <c r="AQ90" s="81"/>
      <c r="AR90" s="83"/>
      <c r="AS90" s="81">
        <v>48427</v>
      </c>
      <c r="AT90" s="88"/>
    </row>
    <row r="91" spans="1:46" s="87" customFormat="1" x14ac:dyDescent="0.25">
      <c r="A91" s="89"/>
      <c r="B91" s="99" t="s">
        <v>123</v>
      </c>
      <c r="C91" s="87" t="s">
        <v>124</v>
      </c>
      <c r="D91" s="94" t="s">
        <v>368</v>
      </c>
      <c r="E91" s="83"/>
      <c r="F91" s="81"/>
      <c r="G91" s="81"/>
      <c r="H91" s="81"/>
      <c r="I91" s="81"/>
      <c r="J91" s="81"/>
      <c r="K91" s="83"/>
      <c r="L91" s="81"/>
      <c r="M91" s="81"/>
      <c r="N91" s="81"/>
      <c r="O91" s="81"/>
      <c r="P91" s="81"/>
      <c r="Q91" s="88"/>
      <c r="R91" s="81">
        <v>8269</v>
      </c>
      <c r="S91" s="81"/>
      <c r="T91" s="81"/>
      <c r="U91" s="81"/>
      <c r="V91" s="81">
        <v>6878</v>
      </c>
      <c r="W91" s="81"/>
      <c r="X91" s="81">
        <v>13879</v>
      </c>
      <c r="Y91" s="83"/>
      <c r="Z91" s="81">
        <v>31228</v>
      </c>
      <c r="AA91" s="81"/>
      <c r="AB91" s="88"/>
      <c r="AC91" s="81"/>
      <c r="AD91" s="88"/>
      <c r="AE91" s="81"/>
      <c r="AF91" s="88"/>
      <c r="AG91" s="81"/>
      <c r="AH91" s="81"/>
      <c r="AI91" s="81"/>
      <c r="AJ91" s="88"/>
      <c r="AK91" s="81"/>
      <c r="AL91" s="81"/>
      <c r="AM91" s="81"/>
      <c r="AN91" s="88"/>
      <c r="AO91" s="81"/>
      <c r="AP91" s="88"/>
      <c r="AQ91" s="81"/>
      <c r="AR91" s="83"/>
      <c r="AS91" s="81">
        <v>60254</v>
      </c>
      <c r="AT91" s="88"/>
    </row>
    <row r="92" spans="1:46" s="87" customFormat="1" x14ac:dyDescent="0.25">
      <c r="A92" s="89"/>
      <c r="B92" s="99" t="s">
        <v>131</v>
      </c>
      <c r="C92" s="87" t="s">
        <v>132</v>
      </c>
      <c r="D92" s="94" t="s">
        <v>369</v>
      </c>
      <c r="E92" s="83"/>
      <c r="F92" s="81"/>
      <c r="G92" s="81"/>
      <c r="H92" s="81"/>
      <c r="I92" s="81"/>
      <c r="J92" s="81"/>
      <c r="K92" s="83"/>
      <c r="L92" s="81"/>
      <c r="M92" s="81"/>
      <c r="N92" s="81"/>
      <c r="O92" s="81"/>
      <c r="P92" s="81"/>
      <c r="Q92" s="88"/>
      <c r="R92" s="81">
        <v>3817</v>
      </c>
      <c r="S92" s="81"/>
      <c r="T92" s="81"/>
      <c r="U92" s="81"/>
      <c r="V92" s="81">
        <v>1924</v>
      </c>
      <c r="W92" s="81"/>
      <c r="X92" s="81">
        <v>1206</v>
      </c>
      <c r="Y92" s="83"/>
      <c r="Z92" s="81">
        <v>16755</v>
      </c>
      <c r="AA92" s="81"/>
      <c r="AB92" s="88"/>
      <c r="AC92" s="81"/>
      <c r="AD92" s="88"/>
      <c r="AE92" s="81"/>
      <c r="AF92" s="88"/>
      <c r="AG92" s="81"/>
      <c r="AH92" s="81"/>
      <c r="AI92" s="81"/>
      <c r="AJ92" s="88"/>
      <c r="AK92" s="81"/>
      <c r="AL92" s="81"/>
      <c r="AM92" s="81"/>
      <c r="AN92" s="88"/>
      <c r="AO92" s="81"/>
      <c r="AP92" s="88"/>
      <c r="AQ92" s="81"/>
      <c r="AR92" s="83"/>
      <c r="AS92" s="81">
        <v>23702</v>
      </c>
      <c r="AT92" s="88"/>
    </row>
    <row r="93" spans="1:46" s="87" customFormat="1" x14ac:dyDescent="0.25">
      <c r="A93" s="89"/>
      <c r="B93" s="99" t="s">
        <v>77</v>
      </c>
      <c r="C93" s="87" t="s">
        <v>195</v>
      </c>
      <c r="D93" s="94" t="s">
        <v>370</v>
      </c>
      <c r="E93" s="83"/>
      <c r="F93" s="81"/>
      <c r="G93" s="81"/>
      <c r="H93" s="81"/>
      <c r="I93" s="81"/>
      <c r="J93" s="81"/>
      <c r="K93" s="83"/>
      <c r="L93" s="81"/>
      <c r="M93" s="81">
        <v>5307340</v>
      </c>
      <c r="N93" s="81">
        <v>1210000</v>
      </c>
      <c r="O93" s="81"/>
      <c r="P93" s="81"/>
      <c r="Q93" s="88"/>
      <c r="R93" s="81">
        <v>29262</v>
      </c>
      <c r="S93" s="81"/>
      <c r="T93" s="81"/>
      <c r="U93" s="81"/>
      <c r="V93" s="81">
        <v>25680</v>
      </c>
      <c r="W93" s="81"/>
      <c r="X93" s="81">
        <v>22520</v>
      </c>
      <c r="Y93" s="83"/>
      <c r="Z93" s="81">
        <v>109360</v>
      </c>
      <c r="AA93" s="81"/>
      <c r="AB93" s="88"/>
      <c r="AC93" s="81"/>
      <c r="AD93" s="88"/>
      <c r="AE93" s="81"/>
      <c r="AF93" s="88"/>
      <c r="AG93" s="81"/>
      <c r="AH93" s="81"/>
      <c r="AI93" s="81"/>
      <c r="AJ93" s="88"/>
      <c r="AK93" s="81"/>
      <c r="AL93" s="81"/>
      <c r="AM93" s="81"/>
      <c r="AN93" s="88"/>
      <c r="AO93" s="81"/>
      <c r="AP93" s="88"/>
      <c r="AQ93" s="81"/>
      <c r="AR93" s="83"/>
      <c r="AS93" s="81">
        <v>6704162</v>
      </c>
      <c r="AT93" s="88"/>
    </row>
    <row r="94" spans="1:46" s="87" customFormat="1" x14ac:dyDescent="0.25">
      <c r="A94" s="89"/>
      <c r="B94" s="99" t="s">
        <v>73</v>
      </c>
      <c r="C94" s="87" t="s">
        <v>196</v>
      </c>
      <c r="D94" s="94" t="s">
        <v>371</v>
      </c>
      <c r="E94" s="83"/>
      <c r="F94" s="81"/>
      <c r="G94" s="81"/>
      <c r="H94" s="81"/>
      <c r="I94" s="81"/>
      <c r="J94" s="81"/>
      <c r="K94" s="83"/>
      <c r="L94" s="81">
        <v>1331</v>
      </c>
      <c r="M94" s="81"/>
      <c r="N94" s="81"/>
      <c r="O94" s="81"/>
      <c r="P94" s="81"/>
      <c r="Q94" s="88"/>
      <c r="R94" s="81">
        <v>552798</v>
      </c>
      <c r="S94" s="81"/>
      <c r="T94" s="81"/>
      <c r="U94" s="81">
        <v>10816</v>
      </c>
      <c r="V94" s="81">
        <v>109587</v>
      </c>
      <c r="W94" s="81"/>
      <c r="X94" s="81">
        <v>-28188</v>
      </c>
      <c r="Y94" s="83"/>
      <c r="Z94" s="81">
        <v>1029508</v>
      </c>
      <c r="AA94" s="81"/>
      <c r="AB94" s="88"/>
      <c r="AC94" s="81"/>
      <c r="AD94" s="88"/>
      <c r="AE94" s="81"/>
      <c r="AF94" s="88"/>
      <c r="AG94" s="81"/>
      <c r="AH94" s="81"/>
      <c r="AI94" s="81"/>
      <c r="AJ94" s="88"/>
      <c r="AK94" s="81"/>
      <c r="AL94" s="81">
        <v>210000</v>
      </c>
      <c r="AM94" s="81"/>
      <c r="AN94" s="88"/>
      <c r="AO94" s="81"/>
      <c r="AP94" s="88"/>
      <c r="AQ94" s="81"/>
      <c r="AR94" s="83"/>
      <c r="AS94" s="81">
        <v>1885852</v>
      </c>
      <c r="AT94" s="88"/>
    </row>
    <row r="95" spans="1:46" s="87" customFormat="1" x14ac:dyDescent="0.25">
      <c r="A95" s="89"/>
      <c r="B95" s="99" t="s">
        <v>72</v>
      </c>
      <c r="C95" s="87" t="s">
        <v>4</v>
      </c>
      <c r="D95" s="94" t="s">
        <v>372</v>
      </c>
      <c r="E95" s="83"/>
      <c r="F95" s="81"/>
      <c r="G95" s="81"/>
      <c r="H95" s="81"/>
      <c r="I95" s="81"/>
      <c r="J95" s="81"/>
      <c r="K95" s="83"/>
      <c r="L95" s="81"/>
      <c r="M95" s="81"/>
      <c r="N95" s="81"/>
      <c r="O95" s="81"/>
      <c r="P95" s="81"/>
      <c r="Q95" s="88"/>
      <c r="R95" s="81"/>
      <c r="S95" s="81"/>
      <c r="T95" s="81"/>
      <c r="U95" s="81"/>
      <c r="V95" s="81"/>
      <c r="W95" s="81">
        <v>1609229</v>
      </c>
      <c r="X95" s="81"/>
      <c r="Y95" s="83"/>
      <c r="Z95" s="81"/>
      <c r="AA95" s="81"/>
      <c r="AB95" s="88"/>
      <c r="AC95" s="81"/>
      <c r="AD95" s="88"/>
      <c r="AE95" s="81"/>
      <c r="AF95" s="88"/>
      <c r="AG95" s="81"/>
      <c r="AH95" s="81"/>
      <c r="AI95" s="81"/>
      <c r="AJ95" s="88"/>
      <c r="AK95" s="81"/>
      <c r="AL95" s="81"/>
      <c r="AM95" s="81"/>
      <c r="AN95" s="88"/>
      <c r="AO95" s="81"/>
      <c r="AP95" s="88"/>
      <c r="AQ95" s="81"/>
      <c r="AR95" s="83"/>
      <c r="AS95" s="81">
        <v>1609229</v>
      </c>
      <c r="AT95" s="88"/>
    </row>
    <row r="96" spans="1:46" s="87" customFormat="1" x14ac:dyDescent="0.25">
      <c r="A96" s="89"/>
      <c r="B96" s="99" t="s">
        <v>76</v>
      </c>
      <c r="C96" s="87" t="s">
        <v>197</v>
      </c>
      <c r="D96" s="94" t="s">
        <v>373</v>
      </c>
      <c r="E96" s="83"/>
      <c r="F96" s="81"/>
      <c r="G96" s="81"/>
      <c r="H96" s="81"/>
      <c r="I96" s="81"/>
      <c r="J96" s="81"/>
      <c r="K96" s="83"/>
      <c r="L96" s="81"/>
      <c r="M96" s="81"/>
      <c r="N96" s="81"/>
      <c r="O96" s="81">
        <v>70197</v>
      </c>
      <c r="P96" s="81"/>
      <c r="Q96" s="88"/>
      <c r="R96" s="81">
        <v>18766</v>
      </c>
      <c r="S96" s="81"/>
      <c r="T96" s="81"/>
      <c r="U96" s="81"/>
      <c r="V96" s="81">
        <v>10327</v>
      </c>
      <c r="W96" s="81"/>
      <c r="X96" s="81">
        <v>15974</v>
      </c>
      <c r="Y96" s="83"/>
      <c r="Z96" s="81">
        <v>51765</v>
      </c>
      <c r="AA96" s="81"/>
      <c r="AB96" s="88"/>
      <c r="AC96" s="81"/>
      <c r="AD96" s="88"/>
      <c r="AE96" s="81"/>
      <c r="AF96" s="88"/>
      <c r="AG96" s="81"/>
      <c r="AH96" s="81"/>
      <c r="AI96" s="81"/>
      <c r="AJ96" s="88"/>
      <c r="AK96" s="81"/>
      <c r="AL96" s="81"/>
      <c r="AM96" s="81"/>
      <c r="AN96" s="88"/>
      <c r="AO96" s="81"/>
      <c r="AP96" s="88"/>
      <c r="AQ96" s="81"/>
      <c r="AR96" s="83"/>
      <c r="AS96" s="81">
        <v>167029</v>
      </c>
      <c r="AT96" s="88"/>
    </row>
    <row r="97" spans="1:46" s="87" customFormat="1" x14ac:dyDescent="0.25">
      <c r="A97" s="89"/>
      <c r="B97" s="99" t="s">
        <v>199</v>
      </c>
      <c r="C97" s="87" t="s">
        <v>200</v>
      </c>
      <c r="D97" s="94" t="s">
        <v>374</v>
      </c>
      <c r="E97" s="83"/>
      <c r="F97" s="81"/>
      <c r="G97" s="81"/>
      <c r="H97" s="81"/>
      <c r="I97" s="81"/>
      <c r="J97" s="81"/>
      <c r="K97" s="83"/>
      <c r="L97" s="81"/>
      <c r="M97" s="81"/>
      <c r="N97" s="81"/>
      <c r="O97" s="81"/>
      <c r="P97" s="81"/>
      <c r="Q97" s="88"/>
      <c r="R97" s="81">
        <v>3817</v>
      </c>
      <c r="S97" s="81"/>
      <c r="T97" s="81"/>
      <c r="U97" s="81"/>
      <c r="V97" s="81">
        <v>2483</v>
      </c>
      <c r="W97" s="81"/>
      <c r="X97" s="81">
        <v>-4027</v>
      </c>
      <c r="Y97" s="83"/>
      <c r="Z97" s="81">
        <v>13077</v>
      </c>
      <c r="AA97" s="81"/>
      <c r="AB97" s="88"/>
      <c r="AC97" s="81"/>
      <c r="AD97" s="88"/>
      <c r="AE97" s="81"/>
      <c r="AF97" s="88"/>
      <c r="AG97" s="81"/>
      <c r="AH97" s="81"/>
      <c r="AI97" s="81"/>
      <c r="AJ97" s="88"/>
      <c r="AK97" s="81"/>
      <c r="AL97" s="81"/>
      <c r="AM97" s="81"/>
      <c r="AN97" s="88"/>
      <c r="AO97" s="81"/>
      <c r="AP97" s="88"/>
      <c r="AQ97" s="81"/>
      <c r="AR97" s="83"/>
      <c r="AS97" s="81">
        <v>15350</v>
      </c>
      <c r="AT97" s="88"/>
    </row>
    <row r="98" spans="1:46" s="87" customFormat="1" x14ac:dyDescent="0.25">
      <c r="A98" s="89"/>
      <c r="B98" s="99" t="s">
        <v>75</v>
      </c>
      <c r="C98" s="87" t="s">
        <v>204</v>
      </c>
      <c r="D98" s="94" t="s">
        <v>375</v>
      </c>
      <c r="E98" s="83"/>
      <c r="F98" s="81"/>
      <c r="G98" s="81"/>
      <c r="H98" s="81"/>
      <c r="I98" s="81"/>
      <c r="J98" s="81"/>
      <c r="K98" s="83"/>
      <c r="L98" s="81"/>
      <c r="M98" s="81"/>
      <c r="N98" s="81"/>
      <c r="O98" s="81">
        <v>11100</v>
      </c>
      <c r="P98" s="81"/>
      <c r="Q98" s="88"/>
      <c r="R98" s="81">
        <v>6361</v>
      </c>
      <c r="S98" s="81"/>
      <c r="T98" s="81"/>
      <c r="U98" s="81"/>
      <c r="V98" s="81">
        <v>4454</v>
      </c>
      <c r="W98" s="81"/>
      <c r="X98" s="81">
        <v>3476</v>
      </c>
      <c r="Y98" s="83"/>
      <c r="Z98" s="81">
        <v>21371</v>
      </c>
      <c r="AA98" s="81"/>
      <c r="AB98" s="88"/>
      <c r="AC98" s="81"/>
      <c r="AD98" s="88"/>
      <c r="AE98" s="81"/>
      <c r="AF98" s="88"/>
      <c r="AG98" s="81"/>
      <c r="AH98" s="81"/>
      <c r="AI98" s="81"/>
      <c r="AJ98" s="88"/>
      <c r="AK98" s="81"/>
      <c r="AL98" s="81"/>
      <c r="AM98" s="81"/>
      <c r="AN98" s="88"/>
      <c r="AO98" s="81"/>
      <c r="AP98" s="88"/>
      <c r="AQ98" s="81"/>
      <c r="AR98" s="83"/>
      <c r="AS98" s="81">
        <v>46762</v>
      </c>
      <c r="AT98" s="88"/>
    </row>
    <row r="99" spans="1:46" s="87" customFormat="1" x14ac:dyDescent="0.25">
      <c r="A99" s="89"/>
      <c r="B99" s="99" t="s">
        <v>74</v>
      </c>
      <c r="C99" s="87" t="s">
        <v>205</v>
      </c>
      <c r="D99" s="94" t="s">
        <v>376</v>
      </c>
      <c r="E99" s="83"/>
      <c r="F99" s="81"/>
      <c r="G99" s="81"/>
      <c r="H99" s="81"/>
      <c r="I99" s="81"/>
      <c r="J99" s="81"/>
      <c r="K99" s="83"/>
      <c r="L99" s="81">
        <v>2373</v>
      </c>
      <c r="M99" s="81"/>
      <c r="N99" s="81"/>
      <c r="O99" s="81"/>
      <c r="P99" s="81"/>
      <c r="Q99" s="88"/>
      <c r="R99" s="81">
        <v>106871</v>
      </c>
      <c r="S99" s="81"/>
      <c r="T99" s="81"/>
      <c r="U99" s="81">
        <v>19275</v>
      </c>
      <c r="V99" s="81">
        <v>40823</v>
      </c>
      <c r="W99" s="81"/>
      <c r="X99" s="81">
        <v>36463</v>
      </c>
      <c r="Y99" s="83"/>
      <c r="Z99" s="81">
        <v>260555</v>
      </c>
      <c r="AA99" s="81"/>
      <c r="AB99" s="88"/>
      <c r="AC99" s="81"/>
      <c r="AD99" s="88"/>
      <c r="AE99" s="81"/>
      <c r="AF99" s="88"/>
      <c r="AG99" s="81"/>
      <c r="AH99" s="81"/>
      <c r="AI99" s="81"/>
      <c r="AJ99" s="88"/>
      <c r="AK99" s="81"/>
      <c r="AL99" s="81"/>
      <c r="AM99" s="81"/>
      <c r="AN99" s="88"/>
      <c r="AO99" s="81"/>
      <c r="AP99" s="88"/>
      <c r="AQ99" s="81"/>
      <c r="AR99" s="83"/>
      <c r="AS99" s="81">
        <v>466360</v>
      </c>
      <c r="AT99" s="88"/>
    </row>
    <row r="100" spans="1:46" s="87" customFormat="1" x14ac:dyDescent="0.25">
      <c r="A100" s="89"/>
      <c r="B100" s="99" t="s">
        <v>206</v>
      </c>
      <c r="C100" s="87" t="s">
        <v>207</v>
      </c>
      <c r="D100" s="94" t="s">
        <v>377</v>
      </c>
      <c r="E100" s="83"/>
      <c r="F100" s="81"/>
      <c r="G100" s="81"/>
      <c r="H100" s="81"/>
      <c r="I100" s="81"/>
      <c r="J100" s="81"/>
      <c r="K100" s="83"/>
      <c r="L100" s="81"/>
      <c r="M100" s="81"/>
      <c r="N100" s="81"/>
      <c r="O100" s="81"/>
      <c r="P100" s="81"/>
      <c r="Q100" s="88"/>
      <c r="R100" s="81">
        <v>55980</v>
      </c>
      <c r="S100" s="81"/>
      <c r="T100" s="81"/>
      <c r="U100" s="81"/>
      <c r="V100" s="81">
        <v>15576</v>
      </c>
      <c r="W100" s="81"/>
      <c r="X100" s="81">
        <v>107550</v>
      </c>
      <c r="Y100" s="83"/>
      <c r="Z100" s="81">
        <v>122174</v>
      </c>
      <c r="AA100" s="81"/>
      <c r="AB100" s="88"/>
      <c r="AC100" s="81"/>
      <c r="AD100" s="88"/>
      <c r="AE100" s="81"/>
      <c r="AF100" s="88"/>
      <c r="AG100" s="81"/>
      <c r="AH100" s="81"/>
      <c r="AI100" s="81"/>
      <c r="AJ100" s="88"/>
      <c r="AK100" s="81"/>
      <c r="AL100" s="81"/>
      <c r="AM100" s="81"/>
      <c r="AN100" s="88"/>
      <c r="AO100" s="81"/>
      <c r="AP100" s="88"/>
      <c r="AQ100" s="81"/>
      <c r="AR100" s="83"/>
      <c r="AS100" s="81">
        <v>301280</v>
      </c>
      <c r="AT100" s="88"/>
    </row>
    <row r="101" spans="1:46" s="87" customFormat="1" x14ac:dyDescent="0.25">
      <c r="A101" s="89"/>
      <c r="B101" s="99" t="s">
        <v>208</v>
      </c>
      <c r="C101" s="87" t="s">
        <v>209</v>
      </c>
      <c r="D101" s="94" t="s">
        <v>378</v>
      </c>
      <c r="E101" s="83"/>
      <c r="F101" s="81"/>
      <c r="G101" s="81"/>
      <c r="H101" s="81"/>
      <c r="I101" s="81"/>
      <c r="J101" s="81"/>
      <c r="K101" s="83"/>
      <c r="L101" s="81"/>
      <c r="M101" s="81"/>
      <c r="N101" s="81"/>
      <c r="O101" s="81"/>
      <c r="P101" s="81"/>
      <c r="Q101" s="88"/>
      <c r="R101" s="81">
        <v>8906</v>
      </c>
      <c r="S101" s="81"/>
      <c r="T101" s="81"/>
      <c r="U101" s="81"/>
      <c r="V101" s="81">
        <v>6102</v>
      </c>
      <c r="W101" s="81"/>
      <c r="X101" s="81">
        <v>11108</v>
      </c>
      <c r="Y101" s="83"/>
      <c r="Z101" s="81">
        <v>23510</v>
      </c>
      <c r="AA101" s="81"/>
      <c r="AB101" s="88"/>
      <c r="AC101" s="81"/>
      <c r="AD101" s="88"/>
      <c r="AE101" s="81"/>
      <c r="AF101" s="88"/>
      <c r="AG101" s="81"/>
      <c r="AH101" s="81"/>
      <c r="AI101" s="81"/>
      <c r="AJ101" s="88"/>
      <c r="AK101" s="81"/>
      <c r="AL101" s="81"/>
      <c r="AM101" s="81"/>
      <c r="AN101" s="88"/>
      <c r="AO101" s="81"/>
      <c r="AP101" s="88"/>
      <c r="AQ101" s="81"/>
      <c r="AR101" s="83"/>
      <c r="AS101" s="81">
        <v>49626</v>
      </c>
      <c r="AT101" s="88"/>
    </row>
    <row r="102" spans="1:46" s="87" customFormat="1" x14ac:dyDescent="0.25">
      <c r="A102" s="90"/>
      <c r="B102" s="99" t="s">
        <v>210</v>
      </c>
      <c r="C102" s="87" t="s">
        <v>211</v>
      </c>
      <c r="D102" s="94" t="s">
        <v>379</v>
      </c>
      <c r="E102" s="83"/>
      <c r="F102" s="81"/>
      <c r="G102" s="81"/>
      <c r="H102" s="81"/>
      <c r="I102" s="81"/>
      <c r="J102" s="81"/>
      <c r="K102" s="83"/>
      <c r="L102" s="81"/>
      <c r="M102" s="81"/>
      <c r="N102" s="81"/>
      <c r="O102" s="81"/>
      <c r="P102" s="81"/>
      <c r="Q102" s="88"/>
      <c r="R102" s="81">
        <v>3308</v>
      </c>
      <c r="S102" s="81"/>
      <c r="T102" s="81"/>
      <c r="U102" s="81"/>
      <c r="V102" s="81">
        <v>1988</v>
      </c>
      <c r="W102" s="81"/>
      <c r="X102" s="81">
        <v>13392</v>
      </c>
      <c r="Y102" s="83"/>
      <c r="Z102" s="81">
        <v>12970</v>
      </c>
      <c r="AA102" s="81"/>
      <c r="AB102" s="88"/>
      <c r="AC102" s="81"/>
      <c r="AD102" s="88"/>
      <c r="AE102" s="81"/>
      <c r="AF102" s="88"/>
      <c r="AG102" s="81"/>
      <c r="AH102" s="81"/>
      <c r="AI102" s="81"/>
      <c r="AJ102" s="88"/>
      <c r="AK102" s="81"/>
      <c r="AL102" s="81"/>
      <c r="AM102" s="81"/>
      <c r="AN102" s="88"/>
      <c r="AO102" s="81"/>
      <c r="AP102" s="88"/>
      <c r="AQ102" s="81"/>
      <c r="AR102" s="83"/>
      <c r="AS102" s="81">
        <v>31658</v>
      </c>
      <c r="AT102" s="88"/>
    </row>
    <row r="103" spans="1:46" s="87" customFormat="1" x14ac:dyDescent="0.25">
      <c r="A103" s="91" t="s">
        <v>298</v>
      </c>
      <c r="B103" s="100"/>
      <c r="C103" s="91"/>
      <c r="D103" s="93"/>
      <c r="E103" s="86"/>
      <c r="F103" s="82">
        <f>SUM(F90:F102)</f>
        <v>0</v>
      </c>
      <c r="G103" s="82">
        <f t="shared" ref="G103:AT103" si="16">SUM(G90:G102)</f>
        <v>0</v>
      </c>
      <c r="H103" s="82">
        <f t="shared" si="16"/>
        <v>0</v>
      </c>
      <c r="I103" s="82">
        <f t="shared" si="16"/>
        <v>0</v>
      </c>
      <c r="J103" s="82">
        <f t="shared" si="16"/>
        <v>0</v>
      </c>
      <c r="K103" s="86"/>
      <c r="L103" s="82">
        <f t="shared" si="16"/>
        <v>3704</v>
      </c>
      <c r="M103" s="82">
        <f t="shared" si="16"/>
        <v>5307340</v>
      </c>
      <c r="N103" s="82">
        <f t="shared" si="16"/>
        <v>1210000</v>
      </c>
      <c r="O103" s="82">
        <f t="shared" si="16"/>
        <v>81297</v>
      </c>
      <c r="P103" s="82">
        <f t="shared" si="16"/>
        <v>0</v>
      </c>
      <c r="Q103" s="92">
        <f t="shared" si="16"/>
        <v>0</v>
      </c>
      <c r="R103" s="82">
        <f t="shared" si="16"/>
        <v>800700</v>
      </c>
      <c r="S103" s="82">
        <f t="shared" si="16"/>
        <v>0</v>
      </c>
      <c r="T103" s="82">
        <f t="shared" si="16"/>
        <v>0</v>
      </c>
      <c r="U103" s="82">
        <f t="shared" si="16"/>
        <v>30091</v>
      </c>
      <c r="V103" s="82">
        <f t="shared" si="16"/>
        <v>227711</v>
      </c>
      <c r="W103" s="82">
        <f t="shared" si="16"/>
        <v>1609229</v>
      </c>
      <c r="X103" s="82">
        <f t="shared" si="16"/>
        <v>229173</v>
      </c>
      <c r="Y103" s="86"/>
      <c r="Z103" s="82">
        <f t="shared" si="16"/>
        <v>1700446</v>
      </c>
      <c r="AA103" s="82">
        <f t="shared" si="16"/>
        <v>0</v>
      </c>
      <c r="AB103" s="92">
        <f t="shared" si="16"/>
        <v>0</v>
      </c>
      <c r="AC103" s="82">
        <f t="shared" si="16"/>
        <v>0</v>
      </c>
      <c r="AD103" s="92">
        <f t="shared" si="16"/>
        <v>0</v>
      </c>
      <c r="AE103" s="82">
        <f t="shared" si="16"/>
        <v>0</v>
      </c>
      <c r="AF103" s="92">
        <f t="shared" si="16"/>
        <v>0</v>
      </c>
      <c r="AG103" s="82">
        <f t="shared" si="16"/>
        <v>0</v>
      </c>
      <c r="AH103" s="82">
        <f t="shared" si="16"/>
        <v>0</v>
      </c>
      <c r="AI103" s="82">
        <f t="shared" si="16"/>
        <v>0</v>
      </c>
      <c r="AJ103" s="92">
        <f t="shared" si="16"/>
        <v>0</v>
      </c>
      <c r="AK103" s="82">
        <f t="shared" si="16"/>
        <v>0</v>
      </c>
      <c r="AL103" s="82">
        <f t="shared" si="16"/>
        <v>210000</v>
      </c>
      <c r="AM103" s="82">
        <f t="shared" si="16"/>
        <v>0</v>
      </c>
      <c r="AN103" s="92">
        <f t="shared" si="16"/>
        <v>0</v>
      </c>
      <c r="AO103" s="82">
        <f t="shared" si="16"/>
        <v>0</v>
      </c>
      <c r="AP103" s="92">
        <f t="shared" si="16"/>
        <v>0</v>
      </c>
      <c r="AQ103" s="82">
        <f t="shared" si="16"/>
        <v>0</v>
      </c>
      <c r="AR103" s="86"/>
      <c r="AS103" s="82">
        <f t="shared" si="16"/>
        <v>11409691</v>
      </c>
      <c r="AT103" s="92">
        <f t="shared" si="16"/>
        <v>0</v>
      </c>
    </row>
    <row r="104" spans="1:46" x14ac:dyDescent="0.25">
      <c r="A104" s="69" t="s">
        <v>56</v>
      </c>
      <c r="B104" s="102"/>
      <c r="C104" s="69"/>
      <c r="D104" s="95"/>
      <c r="E104" s="85"/>
      <c r="F104" s="80">
        <f>+F103+F89+F86+F76+F67+F58+F38+F36+F25+F13+F8</f>
        <v>418000</v>
      </c>
      <c r="G104" s="80">
        <f t="shared" ref="G104:J104" si="17">+G103+G89+G86+G76+G67+G58+G38+G36+G25+G13+G8</f>
        <v>3282315</v>
      </c>
      <c r="H104" s="80">
        <f t="shared" si="17"/>
        <v>2626606</v>
      </c>
      <c r="I104" s="80">
        <f t="shared" si="17"/>
        <v>3695010</v>
      </c>
      <c r="J104" s="80">
        <f t="shared" si="17"/>
        <v>-390802</v>
      </c>
      <c r="K104" s="85"/>
      <c r="L104" s="80">
        <f t="shared" ref="L104" si="18">+L103+L89+L86+L76+L67+L58+L38+L36+L25+L13+L8</f>
        <v>2292995</v>
      </c>
      <c r="M104" s="80">
        <f t="shared" ref="M104" si="19">+M103+M89+M86+M76+M67+M58+M38+M36+M25+M13+M8</f>
        <v>5600465</v>
      </c>
      <c r="N104" s="80">
        <f t="shared" ref="N104" si="20">+N103+N89+N86+N76+N67+N58+N38+N36+N25+N13+N8</f>
        <v>1210000</v>
      </c>
      <c r="O104" s="80">
        <f t="shared" ref="O104" si="21">+O103+O89+O86+O76+O67+O58+O38+O36+O25+O13+O8</f>
        <v>458011</v>
      </c>
      <c r="P104" s="80">
        <f t="shared" ref="P104" si="22">+P103+P89+P86+P76+P67+P58+P38+P36+P25+P13+P8</f>
        <v>189349</v>
      </c>
      <c r="Q104" s="70">
        <f t="shared" ref="Q104" si="23">+Q103+Q89+Q86+Q76+Q67+Q58+Q38+Q36+Q25+Q13+Q8</f>
        <v>2</v>
      </c>
      <c r="R104" s="80">
        <f t="shared" ref="R104" si="24">+R103+R89+R86+R76+R67+R58+R38+R36+R25+R13+R8</f>
        <v>10905736</v>
      </c>
      <c r="S104" s="80">
        <f t="shared" ref="S104" si="25">+S103+S89+S86+S76+S67+S58+S38+S36+S25+S13+S8</f>
        <v>491576</v>
      </c>
      <c r="T104" s="80">
        <f t="shared" ref="T104" si="26">+T103+T89+T86+T76+T67+T58+T38+T36+T25+T13+T8</f>
        <v>743103</v>
      </c>
      <c r="U104" s="80">
        <f t="shared" ref="U104" si="27">+U103+U89+U86+U76+U67+U58+U38+U36+U25+U13+U8</f>
        <v>946283</v>
      </c>
      <c r="V104" s="80">
        <f t="shared" ref="V104" si="28">+V103+V89+V86+V76+V67+V58+V38+V36+V25+V13+V8</f>
        <v>1604903</v>
      </c>
      <c r="W104" s="80">
        <f t="shared" ref="W104" si="29">+W103+W89+W86+W76+W67+W58+W38+W36+W25+W13+W8</f>
        <v>1609229</v>
      </c>
      <c r="X104" s="80">
        <f t="shared" ref="X104" si="30">+X103+X89+X86+X76+X67+X58+X38+X36+X25+X13+X8</f>
        <v>-9360002</v>
      </c>
      <c r="Y104" s="85"/>
      <c r="Z104" s="80">
        <f t="shared" ref="Z104" si="31">+Z103+Z89+Z86+Z76+Z67+Z58+Z38+Z36+Z25+Z13+Z8</f>
        <v>33809608</v>
      </c>
      <c r="AA104" s="80">
        <f t="shared" ref="AA104" si="32">+AA103+AA89+AA86+AA76+AA67+AA58+AA38+AA36+AA25+AA13+AA8</f>
        <v>-758120</v>
      </c>
      <c r="AB104" s="70">
        <f t="shared" ref="AB104" si="33">+AB103+AB89+AB86+AB76+AB67+AB58+AB38+AB36+AB25+AB13+AB8</f>
        <v>-10.399999999999999</v>
      </c>
      <c r="AC104" s="80">
        <f t="shared" ref="AC104" si="34">+AC103+AC89+AC86+AC76+AC67+AC58+AC38+AC36+AC25+AC13+AC8</f>
        <v>4160036</v>
      </c>
      <c r="AD104" s="70">
        <f t="shared" ref="AD104" si="35">+AD103+AD89+AD86+AD76+AD67+AD58+AD38+AD36+AD25+AD13+AD8</f>
        <v>6</v>
      </c>
      <c r="AE104" s="80">
        <f t="shared" ref="AE104" si="36">+AE103+AE89+AE86+AE76+AE67+AE58+AE38+AE36+AE25+AE13+AE8</f>
        <v>1643256</v>
      </c>
      <c r="AF104" s="70">
        <f t="shared" ref="AF104" si="37">+AF103+AF89+AF86+AF76+AF67+AF58+AF38+AF36+AF25+AF13+AF8</f>
        <v>33</v>
      </c>
      <c r="AG104" s="80">
        <f t="shared" ref="AG104" si="38">+AG103+AG89+AG86+AG76+AG67+AG58+AG38+AG36+AG25+AG13+AG8</f>
        <v>3170820</v>
      </c>
      <c r="AH104" s="80">
        <f t="shared" ref="AH104" si="39">+AH103+AH89+AH86+AH76+AH67+AH58+AH38+AH36+AH25+AH13+AH8</f>
        <v>931124</v>
      </c>
      <c r="AI104" s="80">
        <f t="shared" ref="AI104" si="40">+AI103+AI89+AI86+AI76+AI67+AI58+AI38+AI36+AI25+AI13+AI8</f>
        <v>1749586</v>
      </c>
      <c r="AJ104" s="70">
        <f t="shared" ref="AJ104" si="41">+AJ103+AJ89+AJ86+AJ76+AJ67+AJ58+AJ38+AJ36+AJ25+AJ13+AJ8</f>
        <v>35</v>
      </c>
      <c r="AK104" s="80">
        <f t="shared" ref="AK104" si="42">+AK103+AK89+AK86+AK76+AK67+AK58+AK38+AK36+AK25+AK13+AK8</f>
        <v>15000</v>
      </c>
      <c r="AL104" s="80">
        <f t="shared" ref="AL104" si="43">+AL103+AL89+AL86+AL76+AL67+AL58+AL38+AL36+AL25+AL13+AL8</f>
        <v>210000</v>
      </c>
      <c r="AM104" s="80">
        <f t="shared" ref="AM104" si="44">+AM103+AM89+AM86+AM76+AM67+AM58+AM38+AM36+AM25+AM13+AM8</f>
        <v>296120</v>
      </c>
      <c r="AN104" s="70">
        <f t="shared" ref="AN104" si="45">+AN103+AN89+AN86+AN76+AN67+AN58+AN38+AN36+AN25+AN13+AN8</f>
        <v>3.5</v>
      </c>
      <c r="AO104" s="80">
        <f t="shared" ref="AO104" si="46">+AO103+AO89+AO86+AO76+AO67+AO58+AO38+AO36+AO25+AO13+AO8</f>
        <v>205055</v>
      </c>
      <c r="AP104" s="70">
        <f t="shared" ref="AP104" si="47">+AP103+AP89+AP86+AP76+AP67+AP58+AP38+AP36+AP25+AP13+AP8</f>
        <v>-1</v>
      </c>
      <c r="AQ104" s="80">
        <f t="shared" ref="AQ104" si="48">+AQ103+AQ89+AQ86+AQ76+AQ67+AQ58+AQ38+AQ36+AQ25+AQ13+AQ8</f>
        <v>2506865</v>
      </c>
      <c r="AR104" s="85"/>
      <c r="AS104" s="80">
        <f t="shared" ref="AS104" si="49">+AS103+AS89+AS86+AS76+AS67+AS58+AS38+AS36+AS25+AS13+AS8</f>
        <v>74262127</v>
      </c>
      <c r="AT104" s="108">
        <f t="shared" ref="AT104" si="50">+AT103+AT89+AT86+AT76+AT67+AT58+AT38+AT36+AT25+AT13+AT8</f>
        <v>68.099999999999994</v>
      </c>
    </row>
  </sheetData>
  <mergeCells count="3">
    <mergeCell ref="F2:J2"/>
    <mergeCell ref="L2:X2"/>
    <mergeCell ref="Z2:AQ2"/>
  </mergeCells>
  <pageMargins left="0.7" right="0.7" top="0.75" bottom="0.75" header="0.3" footer="0.3"/>
  <pageSetup orientation="portrait" r:id="rId1"/>
  <ignoredErrors>
    <ignoredError sqref="B87:B103 B37:B76 B4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21F39-F9ED-4046-A16D-A55AFA8706C8}">
  <sheetPr>
    <tabColor theme="5" tint="-0.249977111117893"/>
    <pageSetUpPr fitToPage="1"/>
  </sheetPr>
  <dimension ref="A1:AK97"/>
  <sheetViews>
    <sheetView workbookViewId="0"/>
  </sheetViews>
  <sheetFormatPr defaultColWidth="10.28515625" defaultRowHeight="12.75" x14ac:dyDescent="0.2"/>
  <cols>
    <col min="1" max="1" width="56.42578125" style="1" customWidth="1"/>
    <col min="2" max="2" width="15.7109375" style="1" customWidth="1"/>
    <col min="3" max="3" width="14.28515625" style="1" bestFit="1" customWidth="1"/>
    <col min="4" max="4" width="14.28515625" style="1" customWidth="1"/>
    <col min="5" max="5" width="17.28515625" style="1" customWidth="1"/>
    <col min="6" max="6" width="15.5703125" style="1" bestFit="1" customWidth="1"/>
    <col min="7" max="15" width="15.5703125" style="1" customWidth="1"/>
    <col min="16" max="16" width="17.28515625" style="1" customWidth="1"/>
    <col min="17" max="17" width="15.5703125" style="1" bestFit="1" customWidth="1"/>
    <col min="18" max="22" width="15.5703125" style="1" customWidth="1"/>
    <col min="23" max="24" width="14.28515625" style="1" customWidth="1"/>
    <col min="25" max="25" width="15.7109375" style="1" customWidth="1"/>
    <col min="26" max="28" width="13.28515625" style="1" customWidth="1"/>
    <col min="29" max="30" width="13" style="1" customWidth="1"/>
    <col min="31" max="31" width="14.28515625" style="1" customWidth="1"/>
    <col min="32" max="32" width="13.5703125" style="1" customWidth="1"/>
    <col min="33" max="34" width="13" style="1" customWidth="1"/>
    <col min="35" max="36" width="15" style="1" bestFit="1" customWidth="1"/>
    <col min="37" max="37" width="15.7109375" style="1" customWidth="1"/>
    <col min="38" max="16384" width="10.28515625" style="1"/>
  </cols>
  <sheetData>
    <row r="1" spans="1:37" ht="15" x14ac:dyDescent="0.25">
      <c r="P1" s="1" t="s">
        <v>223</v>
      </c>
      <c r="AI1" s="2"/>
    </row>
    <row r="2" spans="1:37" ht="15.75" thickBot="1" x14ac:dyDescent="0.3">
      <c r="G2" s="3"/>
      <c r="H2" s="3"/>
      <c r="I2" s="3"/>
      <c r="J2" s="3"/>
      <c r="K2" s="3"/>
      <c r="L2" s="3"/>
      <c r="P2" s="65">
        <v>-9031235</v>
      </c>
      <c r="AI2" s="2"/>
    </row>
    <row r="3" spans="1:37" ht="15.75" thickTop="1" x14ac:dyDescent="0.25">
      <c r="G3" s="3"/>
      <c r="H3" s="4"/>
      <c r="I3" s="5" t="s">
        <v>224</v>
      </c>
      <c r="J3" s="6"/>
      <c r="K3" s="67"/>
      <c r="L3" s="3"/>
      <c r="AI3" s="2"/>
    </row>
    <row r="4" spans="1:37" ht="15" x14ac:dyDescent="0.25">
      <c r="G4" s="3"/>
      <c r="H4" s="7"/>
      <c r="I4" s="8"/>
      <c r="J4" s="9"/>
      <c r="K4" s="67"/>
      <c r="L4" s="3"/>
      <c r="P4" s="10"/>
      <c r="Q4" s="11" t="s">
        <v>225</v>
      </c>
      <c r="R4" s="11"/>
      <c r="S4" s="11"/>
      <c r="T4" s="11"/>
      <c r="U4" s="11"/>
      <c r="V4" s="11"/>
      <c r="W4" s="12"/>
      <c r="X4" s="12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3"/>
    </row>
    <row r="5" spans="1:37" ht="43.5" customHeight="1" thickBot="1" x14ac:dyDescent="0.3">
      <c r="G5" s="3"/>
      <c r="H5" s="74"/>
      <c r="I5" s="75"/>
      <c r="J5" s="76"/>
      <c r="K5" s="68"/>
      <c r="L5" s="3"/>
      <c r="P5" s="2"/>
      <c r="Q5" s="14" t="s">
        <v>219</v>
      </c>
      <c r="R5" s="1" t="s">
        <v>20</v>
      </c>
      <c r="S5" s="1" t="s">
        <v>219</v>
      </c>
      <c r="T5" s="1" t="s">
        <v>219</v>
      </c>
      <c r="U5" s="1" t="s">
        <v>219</v>
      </c>
      <c r="V5" s="1" t="s">
        <v>219</v>
      </c>
      <c r="W5" s="15" t="s">
        <v>219</v>
      </c>
      <c r="X5" s="15" t="s">
        <v>219</v>
      </c>
      <c r="Y5" s="1" t="s">
        <v>219</v>
      </c>
      <c r="Z5" s="1" t="s">
        <v>219</v>
      </c>
      <c r="AA5" s="1" t="s">
        <v>219</v>
      </c>
      <c r="AB5" s="1" t="s">
        <v>219</v>
      </c>
      <c r="AC5" s="1" t="s">
        <v>219</v>
      </c>
      <c r="AD5" s="1" t="s">
        <v>219</v>
      </c>
      <c r="AE5" s="1" t="s">
        <v>219</v>
      </c>
      <c r="AF5" s="1" t="s">
        <v>219</v>
      </c>
      <c r="AG5" s="1" t="s">
        <v>219</v>
      </c>
      <c r="AH5" s="1" t="s">
        <v>219</v>
      </c>
      <c r="AI5" s="16" t="s">
        <v>219</v>
      </c>
    </row>
    <row r="6" spans="1:37" ht="15.75" thickTop="1" x14ac:dyDescent="0.25">
      <c r="G6" s="3"/>
      <c r="H6" s="3"/>
      <c r="I6" s="3"/>
      <c r="J6" s="3"/>
      <c r="K6" s="3"/>
      <c r="L6" s="3"/>
      <c r="P6" s="2"/>
      <c r="Q6" s="17">
        <f>ROUND(145477435*0.045,-4)</f>
        <v>6550000</v>
      </c>
      <c r="R6" s="17">
        <v>950000</v>
      </c>
      <c r="S6" s="17">
        <v>2284947</v>
      </c>
      <c r="T6" s="17"/>
      <c r="U6" s="17">
        <v>1600000</v>
      </c>
      <c r="V6" s="17">
        <f>55985*66</f>
        <v>3695010</v>
      </c>
      <c r="W6" s="18"/>
      <c r="X6" s="18"/>
      <c r="Y6" s="18">
        <v>35000000</v>
      </c>
      <c r="Z6" s="17"/>
      <c r="AA6" s="17">
        <v>2000000</v>
      </c>
      <c r="AB6" s="17"/>
      <c r="AC6" s="17"/>
      <c r="AD6" s="17">
        <f>+AE31</f>
        <v>9295085</v>
      </c>
      <c r="AE6" s="15"/>
      <c r="AF6" s="15"/>
      <c r="AG6" s="15"/>
      <c r="AH6" s="15"/>
      <c r="AI6" s="17">
        <v>7000000</v>
      </c>
    </row>
    <row r="7" spans="1:37" ht="63.75" x14ac:dyDescent="0.2">
      <c r="B7" s="1" t="s">
        <v>226</v>
      </c>
      <c r="C7" s="19" t="s">
        <v>227</v>
      </c>
      <c r="D7" s="19" t="s">
        <v>18</v>
      </c>
      <c r="E7" s="19" t="s">
        <v>228</v>
      </c>
      <c r="F7" s="19" t="s">
        <v>229</v>
      </c>
      <c r="G7" s="19" t="s">
        <v>230</v>
      </c>
      <c r="H7" s="19" t="s">
        <v>231</v>
      </c>
      <c r="I7" s="19" t="s">
        <v>232</v>
      </c>
      <c r="J7" s="19" t="s">
        <v>233</v>
      </c>
      <c r="K7" s="19" t="s">
        <v>23</v>
      </c>
      <c r="L7" s="19" t="s">
        <v>234</v>
      </c>
      <c r="M7" s="19" t="s">
        <v>235</v>
      </c>
      <c r="N7" s="19" t="s">
        <v>236</v>
      </c>
      <c r="O7" s="19" t="s">
        <v>237</v>
      </c>
      <c r="P7" s="19" t="s">
        <v>238</v>
      </c>
      <c r="Q7" s="19" t="s">
        <v>239</v>
      </c>
      <c r="R7" s="19" t="s">
        <v>240</v>
      </c>
      <c r="S7" s="19" t="s">
        <v>241</v>
      </c>
      <c r="T7" s="19" t="s">
        <v>242</v>
      </c>
      <c r="U7" s="19" t="s">
        <v>2</v>
      </c>
      <c r="V7" s="19" t="s">
        <v>243</v>
      </c>
      <c r="W7" s="19" t="s">
        <v>244</v>
      </c>
      <c r="X7" s="19" t="s">
        <v>245</v>
      </c>
      <c r="Y7" s="19" t="s">
        <v>246</v>
      </c>
      <c r="Z7" s="19" t="s">
        <v>247</v>
      </c>
      <c r="AA7" s="19" t="s">
        <v>248</v>
      </c>
      <c r="AB7" s="19" t="s">
        <v>249</v>
      </c>
      <c r="AC7" s="19" t="s">
        <v>250</v>
      </c>
      <c r="AD7" s="19" t="s">
        <v>195</v>
      </c>
      <c r="AE7" s="19" t="s">
        <v>251</v>
      </c>
      <c r="AF7" s="19" t="s">
        <v>252</v>
      </c>
      <c r="AG7" s="19" t="s">
        <v>253</v>
      </c>
      <c r="AH7" s="19" t="s">
        <v>254</v>
      </c>
      <c r="AI7" s="19" t="s">
        <v>255</v>
      </c>
      <c r="AJ7" s="19"/>
      <c r="AK7" s="20" t="s">
        <v>256</v>
      </c>
    </row>
    <row r="8" spans="1:37" ht="14.25" x14ac:dyDescent="0.2">
      <c r="A8" s="21" t="s">
        <v>257</v>
      </c>
      <c r="B8" s="22">
        <v>-15100000</v>
      </c>
      <c r="C8" s="23">
        <v>-256103</v>
      </c>
      <c r="D8" s="23">
        <v>-5000000</v>
      </c>
      <c r="E8" s="23">
        <v>21915849</v>
      </c>
      <c r="F8" s="23">
        <v>-4500000</v>
      </c>
      <c r="G8" s="23"/>
      <c r="H8" s="23"/>
      <c r="I8" s="23"/>
      <c r="J8" s="23"/>
      <c r="K8" s="23"/>
      <c r="L8" s="23"/>
      <c r="M8" s="24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5"/>
    </row>
    <row r="9" spans="1:37" ht="15" x14ac:dyDescent="0.25">
      <c r="A9" s="26" t="s">
        <v>258</v>
      </c>
      <c r="B9" s="27"/>
      <c r="C9" s="28"/>
      <c r="D9" s="28"/>
      <c r="E9" s="28"/>
      <c r="F9" s="28"/>
      <c r="G9" s="28"/>
      <c r="H9" s="28">
        <f>SUM(B8:G8)</f>
        <v>-2940254</v>
      </c>
      <c r="I9" s="23"/>
      <c r="J9" s="23"/>
      <c r="K9" s="23"/>
      <c r="L9" s="23"/>
      <c r="M9" s="24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5"/>
    </row>
    <row r="10" spans="1:37" ht="15" x14ac:dyDescent="0.25">
      <c r="A10" s="29" t="s">
        <v>259</v>
      </c>
      <c r="B10" s="30"/>
      <c r="C10" s="31"/>
      <c r="D10" s="31"/>
      <c r="E10" s="31"/>
      <c r="F10" s="31"/>
      <c r="G10" s="31"/>
      <c r="H10" s="31"/>
      <c r="I10" s="31">
        <f>SUM(P17:AI17)</f>
        <v>58425042</v>
      </c>
      <c r="J10" s="32"/>
      <c r="K10" s="32"/>
      <c r="L10" s="23"/>
      <c r="M10" s="24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5"/>
    </row>
    <row r="11" spans="1:37" ht="14.25" x14ac:dyDescent="0.2">
      <c r="A11" s="21" t="s">
        <v>260</v>
      </c>
      <c r="B11" s="33"/>
      <c r="C11" s="23"/>
      <c r="D11" s="23"/>
      <c r="E11" s="23"/>
      <c r="F11" s="23"/>
      <c r="G11" s="23"/>
      <c r="H11" s="23"/>
      <c r="I11" s="32"/>
      <c r="J11" s="34">
        <f>+J22</f>
        <v>7623667</v>
      </c>
      <c r="K11" s="23"/>
      <c r="L11" s="23"/>
      <c r="M11" s="24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5"/>
    </row>
    <row r="12" spans="1:37" ht="14.25" x14ac:dyDescent="0.2">
      <c r="A12" s="21" t="s">
        <v>23</v>
      </c>
      <c r="B12" s="33"/>
      <c r="C12" s="23"/>
      <c r="D12" s="23"/>
      <c r="E12" s="23"/>
      <c r="F12" s="23"/>
      <c r="G12" s="23"/>
      <c r="H12" s="23"/>
      <c r="I12" s="32"/>
      <c r="J12" s="23"/>
      <c r="K12" s="34">
        <v>7000000</v>
      </c>
      <c r="L12" s="23"/>
      <c r="M12" s="24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5"/>
    </row>
    <row r="13" spans="1:37" ht="15" x14ac:dyDescent="0.25">
      <c r="A13" s="21" t="s">
        <v>234</v>
      </c>
      <c r="B13" s="33"/>
      <c r="C13" s="23"/>
      <c r="D13" s="23"/>
      <c r="E13" s="23"/>
      <c r="F13" s="23"/>
      <c r="G13" s="23"/>
      <c r="H13" s="23"/>
      <c r="I13" s="23"/>
      <c r="J13" s="23"/>
      <c r="K13" s="23"/>
      <c r="L13" s="28"/>
      <c r="M13" s="24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5"/>
    </row>
    <row r="14" spans="1:37" ht="15" x14ac:dyDescent="0.25">
      <c r="A14" s="21" t="s">
        <v>261</v>
      </c>
      <c r="B14" s="33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35">
        <f>+H20</f>
        <v>-53741629</v>
      </c>
      <c r="N14" s="23"/>
      <c r="O14" s="36"/>
      <c r="P14" s="23"/>
      <c r="Q14" s="23"/>
      <c r="R14" s="23"/>
      <c r="S14" s="23"/>
      <c r="T14" s="23"/>
      <c r="U14" s="23"/>
      <c r="V14" s="23"/>
      <c r="W14" s="37"/>
      <c r="X14" s="37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5"/>
    </row>
    <row r="15" spans="1:37" ht="14.25" x14ac:dyDescent="0.2">
      <c r="A15" s="21" t="s">
        <v>262</v>
      </c>
      <c r="B15" s="3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  <c r="N15" s="34">
        <f>+L13+J11+H9</f>
        <v>4683413</v>
      </c>
      <c r="O15" s="36"/>
      <c r="P15" s="23"/>
      <c r="Q15" s="23"/>
      <c r="R15" s="23"/>
      <c r="S15" s="23"/>
      <c r="T15" s="23"/>
      <c r="U15" s="23"/>
      <c r="V15" s="23"/>
      <c r="W15" s="37"/>
      <c r="X15" s="37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5"/>
    </row>
    <row r="16" spans="1:37" ht="14.25" x14ac:dyDescent="0.2">
      <c r="A16" s="21" t="s">
        <v>237</v>
      </c>
      <c r="B16" s="33"/>
      <c r="C16" s="23"/>
      <c r="D16" s="23"/>
      <c r="E16" s="23"/>
      <c r="F16" s="23"/>
      <c r="G16" s="23"/>
      <c r="H16" s="23"/>
      <c r="I16" s="23"/>
      <c r="J16" s="23"/>
      <c r="K16" s="23"/>
      <c r="L16" s="24"/>
      <c r="M16" s="23"/>
      <c r="N16" s="23"/>
      <c r="O16" s="38">
        <f>+M14+I10</f>
        <v>4683413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5"/>
    </row>
    <row r="17" spans="1:37" ht="15" x14ac:dyDescent="0.25">
      <c r="A17" s="21" t="s">
        <v>263</v>
      </c>
      <c r="B17" s="3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7">
        <v>-9000000</v>
      </c>
      <c r="Q17" s="17">
        <f>IF(Q5="yes",Q6,0)</f>
        <v>6550000</v>
      </c>
      <c r="R17" s="17"/>
      <c r="S17" s="17">
        <f t="shared" ref="S17:AI17" si="0">IF(S5="yes",S6,0)</f>
        <v>2284947</v>
      </c>
      <c r="T17" s="17">
        <f t="shared" si="0"/>
        <v>0</v>
      </c>
      <c r="U17" s="17">
        <f t="shared" si="0"/>
        <v>1600000</v>
      </c>
      <c r="V17" s="17">
        <f t="shared" si="0"/>
        <v>3695010</v>
      </c>
      <c r="W17" s="39">
        <f t="shared" si="0"/>
        <v>0</v>
      </c>
      <c r="X17" s="39">
        <f t="shared" si="0"/>
        <v>0</v>
      </c>
      <c r="Y17" s="39">
        <f t="shared" si="0"/>
        <v>35000000</v>
      </c>
      <c r="Z17" s="17">
        <f t="shared" si="0"/>
        <v>0</v>
      </c>
      <c r="AA17" s="17">
        <f t="shared" si="0"/>
        <v>2000000</v>
      </c>
      <c r="AB17" s="17">
        <f t="shared" si="0"/>
        <v>0</v>
      </c>
      <c r="AC17" s="17">
        <f t="shared" si="0"/>
        <v>0</v>
      </c>
      <c r="AD17" s="17">
        <f t="shared" si="0"/>
        <v>9295085</v>
      </c>
      <c r="AE17" s="17">
        <f t="shared" si="0"/>
        <v>0</v>
      </c>
      <c r="AF17" s="17">
        <f t="shared" si="0"/>
        <v>0</v>
      </c>
      <c r="AG17" s="17">
        <f t="shared" si="0"/>
        <v>0</v>
      </c>
      <c r="AH17" s="17">
        <f t="shared" si="0"/>
        <v>0</v>
      </c>
      <c r="AI17" s="17">
        <f t="shared" si="0"/>
        <v>7000000</v>
      </c>
      <c r="AJ17" s="23">
        <f>SUM(P17:AI17)</f>
        <v>58425042</v>
      </c>
      <c r="AK17" s="25"/>
    </row>
    <row r="18" spans="1:37" ht="15" x14ac:dyDescent="0.25">
      <c r="A18" s="21"/>
      <c r="B18" s="3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36">
        <f>+AJ17-I10</f>
        <v>0</v>
      </c>
      <c r="AK18" s="40"/>
    </row>
    <row r="19" spans="1:37" ht="15" x14ac:dyDescent="0.25">
      <c r="A19" s="41"/>
      <c r="B19" s="41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K19" s="40"/>
    </row>
    <row r="20" spans="1:37" ht="15" x14ac:dyDescent="0.25">
      <c r="A20" s="42"/>
      <c r="B20" s="42"/>
      <c r="C20" s="43"/>
      <c r="D20" s="43"/>
      <c r="E20" s="43"/>
      <c r="F20" s="43"/>
      <c r="G20" s="44" t="s">
        <v>264</v>
      </c>
      <c r="H20" s="45">
        <f>+H9+(J11+L13)-I10</f>
        <v>-53741629</v>
      </c>
      <c r="I20" s="40"/>
      <c r="J20" s="40">
        <f>+J11+L13-M14</f>
        <v>61365296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</row>
    <row r="21" spans="1:37" ht="15" x14ac:dyDescent="0.25"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</row>
    <row r="22" spans="1:37" ht="15" x14ac:dyDescent="0.25">
      <c r="A22" s="46"/>
      <c r="B22" s="46"/>
      <c r="C22" s="40"/>
      <c r="D22" s="40"/>
      <c r="E22" s="40"/>
      <c r="F22" s="40"/>
      <c r="G22" s="40"/>
      <c r="H22" s="40"/>
      <c r="I22" s="40"/>
      <c r="J22" s="40">
        <v>7623667</v>
      </c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37" ht="15" x14ac:dyDescent="0.25">
      <c r="A23" s="21"/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37" ht="15" x14ac:dyDescent="0.25">
      <c r="A24" s="41"/>
      <c r="B24" s="41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37" ht="15" x14ac:dyDescent="0.25">
      <c r="A25" s="41"/>
      <c r="B25" s="41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</row>
    <row r="26" spans="1:37" ht="15" customHeight="1" x14ac:dyDescent="0.25">
      <c r="A26" s="41"/>
      <c r="B26" s="41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Z26" s="47"/>
      <c r="AA26" s="47"/>
      <c r="AB26" s="47"/>
      <c r="AD26" s="1" t="s">
        <v>265</v>
      </c>
    </row>
    <row r="27" spans="1:37" ht="18.75" x14ac:dyDescent="0.25">
      <c r="A27" s="41"/>
      <c r="B27" s="41"/>
      <c r="C27" s="48"/>
      <c r="D27" s="49"/>
      <c r="E27" s="48"/>
      <c r="F27" s="49"/>
      <c r="G27" s="49"/>
      <c r="Z27" s="47"/>
      <c r="AA27" s="47"/>
      <c r="AB27" s="47"/>
      <c r="AD27" s="21" t="s">
        <v>266</v>
      </c>
      <c r="AE27" s="50">
        <f>39*125000</f>
        <v>4875000</v>
      </c>
      <c r="AF27" s="1" t="s">
        <v>28</v>
      </c>
    </row>
    <row r="28" spans="1:37" ht="15" x14ac:dyDescent="0.25">
      <c r="A28" s="41"/>
      <c r="B28" s="41"/>
      <c r="C28" s="48"/>
      <c r="D28" s="49"/>
      <c r="E28" s="48"/>
      <c r="F28" s="49"/>
      <c r="G28" s="49"/>
      <c r="T28" s="51" t="s">
        <v>267</v>
      </c>
      <c r="U28" s="52"/>
      <c r="V28" s="52"/>
      <c r="AD28" s="21" t="s">
        <v>268</v>
      </c>
      <c r="AE28" s="50">
        <f>11*125000</f>
        <v>1375000</v>
      </c>
      <c r="AF28" s="1" t="s">
        <v>25</v>
      </c>
    </row>
    <row r="29" spans="1:37" ht="15" x14ac:dyDescent="0.25">
      <c r="A29" s="53"/>
      <c r="B29" s="53"/>
      <c r="C29" s="54"/>
      <c r="D29" s="54"/>
      <c r="E29" s="49"/>
      <c r="F29" s="48"/>
      <c r="G29" s="48"/>
      <c r="H29" s="49"/>
      <c r="I29" s="49"/>
      <c r="J29" s="49"/>
      <c r="K29" s="49"/>
      <c r="L29" s="49"/>
      <c r="T29" s="52"/>
      <c r="U29" s="52"/>
      <c r="V29" s="52"/>
      <c r="AD29" s="21" t="s">
        <v>269</v>
      </c>
      <c r="AE29" s="50">
        <v>1600000</v>
      </c>
      <c r="AF29" s="1" t="s">
        <v>25</v>
      </c>
    </row>
    <row r="30" spans="1:37" ht="15" x14ac:dyDescent="0.25">
      <c r="E30" s="55"/>
      <c r="T30" s="52" t="s">
        <v>270</v>
      </c>
      <c r="U30" s="52" t="s">
        <v>271</v>
      </c>
      <c r="V30" s="52"/>
      <c r="AD30" s="21" t="s">
        <v>272</v>
      </c>
      <c r="AE30" s="50">
        <f>ROUND(64225983*0.0225,0)</f>
        <v>1445085</v>
      </c>
      <c r="AF30" s="1" t="s">
        <v>28</v>
      </c>
    </row>
    <row r="31" spans="1:37" ht="15" x14ac:dyDescent="0.25">
      <c r="E31" s="55"/>
      <c r="T31" s="56">
        <v>761000000</v>
      </c>
      <c r="U31" s="52">
        <v>4.9700000000000001E-2</v>
      </c>
      <c r="V31" s="56">
        <f>+T31*U31</f>
        <v>37821700</v>
      </c>
      <c r="AD31" s="21"/>
      <c r="AE31" s="50">
        <f>SUM(AE27:AE30)</f>
        <v>9295085</v>
      </c>
    </row>
    <row r="32" spans="1:37" ht="15" x14ac:dyDescent="0.25">
      <c r="E32" s="55"/>
      <c r="T32" s="52" t="s">
        <v>273</v>
      </c>
      <c r="U32" s="52"/>
      <c r="V32" s="52"/>
      <c r="AD32" s="21"/>
    </row>
    <row r="33" spans="5:32" ht="15" x14ac:dyDescent="0.25">
      <c r="E33" s="55"/>
      <c r="T33" s="57">
        <f>163*0.56</f>
        <v>91.280000000000015</v>
      </c>
      <c r="U33" s="56">
        <v>57643</v>
      </c>
      <c r="V33" s="57">
        <f>+U33*T33</f>
        <v>5261653.040000001</v>
      </c>
      <c r="AD33" s="21"/>
    </row>
    <row r="34" spans="5:32" x14ac:dyDescent="0.2">
      <c r="T34" s="52"/>
      <c r="U34" s="52"/>
      <c r="V34" s="52"/>
      <c r="AD34" s="21"/>
    </row>
    <row r="35" spans="5:32" x14ac:dyDescent="0.2">
      <c r="T35" s="52"/>
      <c r="U35" s="52"/>
      <c r="V35" s="52"/>
      <c r="AD35" s="21"/>
    </row>
    <row r="36" spans="5:32" x14ac:dyDescent="0.2">
      <c r="T36" s="52" t="s">
        <v>274</v>
      </c>
      <c r="U36" s="52"/>
      <c r="V36" s="58">
        <f>SUM(V31:V35)</f>
        <v>43083353.039999999</v>
      </c>
      <c r="AD36" s="21"/>
    </row>
    <row r="37" spans="5:32" x14ac:dyDescent="0.2">
      <c r="AD37" s="21"/>
    </row>
    <row r="42" spans="5:32" x14ac:dyDescent="0.2">
      <c r="U42" s="48"/>
    </row>
    <row r="43" spans="5:32" x14ac:dyDescent="0.2">
      <c r="T43" s="21"/>
      <c r="U43" s="48"/>
    </row>
    <row r="44" spans="5:32" x14ac:dyDescent="0.2">
      <c r="T44" s="21"/>
      <c r="U44" s="48"/>
    </row>
    <row r="45" spans="5:32" x14ac:dyDescent="0.2">
      <c r="T45" s="21"/>
    </row>
    <row r="46" spans="5:32" x14ac:dyDescent="0.2">
      <c r="T46" s="21"/>
      <c r="U46" s="48"/>
    </row>
    <row r="48" spans="5:32" x14ac:dyDescent="0.2">
      <c r="AE48" s="59">
        <f>+$Y$17</f>
        <v>35000000</v>
      </c>
      <c r="AF48" s="60" t="str">
        <f>+Y7</f>
        <v>Compensation Marker</v>
      </c>
    </row>
    <row r="49" spans="31:32" ht="15" x14ac:dyDescent="0.25">
      <c r="AE49" s="61">
        <f>+$Q$17</f>
        <v>6550000</v>
      </c>
      <c r="AF49" s="60" t="s">
        <v>275</v>
      </c>
    </row>
    <row r="50" spans="31:32" ht="15" x14ac:dyDescent="0.25">
      <c r="AE50" s="61">
        <f>+$AD$17</f>
        <v>9295085</v>
      </c>
      <c r="AF50" s="60" t="s">
        <v>195</v>
      </c>
    </row>
    <row r="51" spans="31:32" ht="15" x14ac:dyDescent="0.25">
      <c r="AE51" s="61">
        <f>+$Z$17</f>
        <v>0</v>
      </c>
      <c r="AF51" s="60" t="str">
        <f>+Z7</f>
        <v xml:space="preserve">Special Education </v>
      </c>
    </row>
    <row r="52" spans="31:32" ht="15" x14ac:dyDescent="0.25">
      <c r="AE52" s="61">
        <f>+AA17</f>
        <v>2000000</v>
      </c>
      <c r="AF52" s="60" t="str">
        <f>+AA7</f>
        <v xml:space="preserve">Special Education Non-Public </v>
      </c>
    </row>
    <row r="53" spans="31:32" ht="15" x14ac:dyDescent="0.25">
      <c r="AE53" s="61">
        <f>+V17</f>
        <v>3695010</v>
      </c>
      <c r="AF53" s="60" t="str">
        <f>+V7</f>
        <v xml:space="preserve">Blueprint Tech Funding Per Pupil </v>
      </c>
    </row>
    <row r="54" spans="31:32" ht="15" x14ac:dyDescent="0.25">
      <c r="AE54" s="61">
        <f>+$AH$17</f>
        <v>0</v>
      </c>
      <c r="AF54" s="60" t="str">
        <f>+AH7</f>
        <v>Benefit Cost for New Positions and Other</v>
      </c>
    </row>
    <row r="55" spans="31:32" ht="15" x14ac:dyDescent="0.25">
      <c r="AE55" s="61">
        <f>+$T$17</f>
        <v>0</v>
      </c>
      <c r="AF55" s="60" t="s">
        <v>276</v>
      </c>
    </row>
    <row r="56" spans="31:32" ht="15" x14ac:dyDescent="0.25">
      <c r="AE56" s="61">
        <f>+$AE$17</f>
        <v>0</v>
      </c>
      <c r="AF56" s="60" t="s">
        <v>277</v>
      </c>
    </row>
    <row r="57" spans="31:32" ht="15" x14ac:dyDescent="0.25">
      <c r="AE57" s="61">
        <f>+$W$17</f>
        <v>0</v>
      </c>
      <c r="AF57" s="60" t="s">
        <v>244</v>
      </c>
    </row>
    <row r="58" spans="31:32" ht="15" x14ac:dyDescent="0.25">
      <c r="AE58" s="61">
        <f>+$AF$17</f>
        <v>0</v>
      </c>
      <c r="AF58" s="60" t="s">
        <v>252</v>
      </c>
    </row>
    <row r="59" spans="31:32" ht="15" x14ac:dyDescent="0.25">
      <c r="AE59" s="61">
        <f>+$AI$17</f>
        <v>7000000</v>
      </c>
      <c r="AF59" s="60" t="s">
        <v>255</v>
      </c>
    </row>
    <row r="60" spans="31:32" ht="15" x14ac:dyDescent="0.25">
      <c r="AE60" s="61">
        <f>+$AG$17</f>
        <v>0</v>
      </c>
      <c r="AF60" s="60" t="s">
        <v>253</v>
      </c>
    </row>
    <row r="61" spans="31:32" ht="15" x14ac:dyDescent="0.25">
      <c r="AE61" s="61">
        <f>+$AC$17</f>
        <v>0</v>
      </c>
      <c r="AF61" s="60" t="s">
        <v>8</v>
      </c>
    </row>
    <row r="62" spans="31:32" ht="15" x14ac:dyDescent="0.25">
      <c r="AE62" s="61">
        <f>+$X$17</f>
        <v>0</v>
      </c>
      <c r="AF62" s="60" t="s">
        <v>278</v>
      </c>
    </row>
    <row r="63" spans="31:32" ht="15" x14ac:dyDescent="0.25">
      <c r="AE63" s="62">
        <f>+$P$17</f>
        <v>-9000000</v>
      </c>
      <c r="AF63" s="1" t="s">
        <v>279</v>
      </c>
    </row>
    <row r="64" spans="31:32" x14ac:dyDescent="0.2">
      <c r="AE64" s="63">
        <f>SUM(AE48:AE63)</f>
        <v>54540095</v>
      </c>
    </row>
    <row r="66" spans="31:31" x14ac:dyDescent="0.2">
      <c r="AE66" s="48"/>
    </row>
    <row r="93" spans="13:15" ht="15" x14ac:dyDescent="0.25">
      <c r="M93" s="2"/>
      <c r="N93" s="2"/>
      <c r="O93" s="2"/>
    </row>
    <row r="94" spans="13:15" ht="15" x14ac:dyDescent="0.25">
      <c r="M94" s="2"/>
      <c r="N94" s="2"/>
      <c r="O94" s="2"/>
    </row>
    <row r="95" spans="13:15" ht="15" x14ac:dyDescent="0.25">
      <c r="M95" s="2"/>
      <c r="N95" s="2"/>
      <c r="O95" s="2"/>
    </row>
    <row r="96" spans="13:15" ht="15" x14ac:dyDescent="0.25">
      <c r="M96" s="2"/>
      <c r="N96" s="2"/>
      <c r="O96" s="2"/>
    </row>
    <row r="97" spans="13:15" x14ac:dyDescent="0.2">
      <c r="M97" s="10"/>
      <c r="N97" s="10"/>
      <c r="O97" s="10"/>
    </row>
  </sheetData>
  <mergeCells count="1">
    <mergeCell ref="H5:J5"/>
  </mergeCells>
  <printOptions horizontalCentered="1" verticalCentered="1"/>
  <pageMargins left="0" right="0" top="0" bottom="0" header="0.3" footer="0.3"/>
  <pageSetup scale="4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3cc4a888-a5dd-45b5-9973-6c56c1c1deed" xsi:nil="true"/>
    <TeamsChannelId xmlns="3cc4a888-a5dd-45b5-9973-6c56c1c1deed" xsi:nil="true"/>
    <Leaders xmlns="3cc4a888-a5dd-45b5-9973-6c56c1c1deed">
      <UserInfo>
        <DisplayName/>
        <AccountId xsi:nil="true"/>
        <AccountType/>
      </UserInfo>
    </Leaders>
    <CultureName xmlns="3cc4a888-a5dd-45b5-9973-6c56c1c1deed" xsi:nil="true"/>
    <Member_Groups xmlns="3cc4a888-a5dd-45b5-9973-6c56c1c1deed">
      <UserInfo>
        <DisplayName/>
        <AccountId xsi:nil="true"/>
        <AccountType/>
      </UserInfo>
    </Member_Groups>
    <Invited_Members xmlns="3cc4a888-a5dd-45b5-9973-6c56c1c1deed" xsi:nil="true"/>
    <Is_Collaboration_Space_Locked xmlns="3cc4a888-a5dd-45b5-9973-6c56c1c1deed" xsi:nil="true"/>
    <Has_Leaders_Only_SectionGroup xmlns="3cc4a888-a5dd-45b5-9973-6c56c1c1deed" xsi:nil="true"/>
    <Distribution_Groups xmlns="3cc4a888-a5dd-45b5-9973-6c56c1c1deed" xsi:nil="true"/>
    <DefaultSectionNames xmlns="3cc4a888-a5dd-45b5-9973-6c56c1c1deed" xsi:nil="true"/>
    <Owner xmlns="3cc4a888-a5dd-45b5-9973-6c56c1c1deed">
      <UserInfo>
        <DisplayName/>
        <AccountId xsi:nil="true"/>
        <AccountType/>
      </UserInfo>
    </Owner>
    <LMS_Mappings xmlns="3cc4a888-a5dd-45b5-9973-6c56c1c1deed" xsi:nil="true"/>
    <Members xmlns="3cc4a888-a5dd-45b5-9973-6c56c1c1deed">
      <UserInfo>
        <DisplayName/>
        <AccountId xsi:nil="true"/>
        <AccountType/>
      </UserInfo>
    </Members>
    <Math_Settings xmlns="3cc4a888-a5dd-45b5-9973-6c56c1c1deed" xsi:nil="true"/>
    <IsNotebookLocked xmlns="3cc4a888-a5dd-45b5-9973-6c56c1c1deed" xsi:nil="true"/>
    <FolderType xmlns="3cc4a888-a5dd-45b5-9973-6c56c1c1deed" xsi:nil="true"/>
    <Self_Registration_Enabled xmlns="3cc4a888-a5dd-45b5-9973-6c56c1c1deed" xsi:nil="true"/>
    <Invited_Leaders xmlns="3cc4a888-a5dd-45b5-9973-6c56c1c1deed" xsi:nil="true"/>
    <AppVersion xmlns="3cc4a888-a5dd-45b5-9973-6c56c1c1deed" xsi:nil="true"/>
    <NotebookType xmlns="3cc4a888-a5dd-45b5-9973-6c56c1c1deed" xsi:nil="true"/>
    <lcf76f155ced4ddcb4097134ff3c332f xmlns="3cc4a888-a5dd-45b5-9973-6c56c1c1deed">
      <Terms xmlns="http://schemas.microsoft.com/office/infopath/2007/PartnerControls"/>
    </lcf76f155ced4ddcb4097134ff3c332f>
    <TaxCatchAll xmlns="614d724f-be7f-40a3-bb64-171347da600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F8DC49DD92B4B9D49410E94395A2D" ma:contentTypeVersion="42" ma:contentTypeDescription="Create a new document." ma:contentTypeScope="" ma:versionID="f9ad9f948a98ce1221f105db2762a09a">
  <xsd:schema xmlns:xsd="http://www.w3.org/2001/XMLSchema" xmlns:xs="http://www.w3.org/2001/XMLSchema" xmlns:p="http://schemas.microsoft.com/office/2006/metadata/properties" xmlns:ns2="3cc4a888-a5dd-45b5-9973-6c56c1c1deed" xmlns:ns3="614d724f-be7f-40a3-bb64-171347da6001" targetNamespace="http://schemas.microsoft.com/office/2006/metadata/properties" ma:root="true" ma:fieldsID="5653ce1b9c2cebb94fb3b184d0b11d7d" ns2:_="" ns3:_="">
    <xsd:import namespace="3cc4a888-a5dd-45b5-9973-6c56c1c1deed"/>
    <xsd:import namespace="614d724f-be7f-40a3-bb64-171347da600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a888-a5dd-45b5-9973-6c56c1c1deed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d724f-be7f-40a3-bb64-171347da6001" elementFormDefault="qualified">
    <xsd:import namespace="http://schemas.microsoft.com/office/2006/documentManagement/types"/>
    <xsd:import namespace="http://schemas.microsoft.com/office/infopath/2007/PartnerControls"/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1" nillable="true" ma:displayName="Taxonomy Catch All Column" ma:hidden="true" ma:list="{8246bfc1-6b36-4a87-97f3-94357c96f28d}" ma:internalName="TaxCatchAll" ma:showField="CatchAllData" ma:web="614d724f-be7f-40a3-bb64-171347da60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AF74E3-EDC4-471F-AE74-EAE96ECE7489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614d724f-be7f-40a3-bb64-171347da6001"/>
    <ds:schemaRef ds:uri="3cc4a888-a5dd-45b5-9973-6c56c1c1deed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4482E6B-7761-4094-8D2E-B1E7AFE1A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4a888-a5dd-45b5-9973-6c56c1c1deed"/>
    <ds:schemaRef ds:uri="614d724f-be7f-40a3-bb64-171347da6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52FB8E-AB6A-4CB6-AAD9-85D456BC2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Div-Prog Summary</vt:lpstr>
      <vt:lpstr>Chart of Structural Deficit</vt:lpstr>
      <vt:lpstr>'Chart of Structural Deficit'!Print_Area</vt:lpstr>
    </vt:vector>
  </TitlesOfParts>
  <Manager/>
  <Company>HCPSS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Darin Conforti</dc:creator>
  <cp:keywords/>
  <dc:description/>
  <cp:lastModifiedBy>Darin Conforti</cp:lastModifiedBy>
  <cp:revision/>
  <cp:lastPrinted>2025-01-08T20:42:35Z</cp:lastPrinted>
  <dcterms:created xsi:type="dcterms:W3CDTF">2024-10-28T19:17:13Z</dcterms:created>
  <dcterms:modified xsi:type="dcterms:W3CDTF">2025-01-13T20:53:54Z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0x010100190F8DC49DD92B4B9D49410E94395A2D</vt:lpwstr>
  </property>
</Properties>
</file>